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S:\PLANEJAMENTO E CONTRATOS\CONTROLE - CONTRATOS\CONTRATAÇÕES\2024 - CONTRATAÇÕES\INFRAESTRUTURA SANTA MARTA\"/>
    </mc:Choice>
  </mc:AlternateContent>
  <xr:revisionPtr revIDLastSave="0" documentId="13_ncr:1_{7AB75CA5-3E27-4BCC-AB6B-ED3600D7C4D4}" xr6:coauthVersionLast="47" xr6:coauthVersionMax="47" xr10:uidLastSave="{00000000-0000-0000-0000-000000000000}"/>
  <bookViews>
    <workbookView xWindow="-120" yWindow="-120" windowWidth="29040" windowHeight="15720" tabRatio="858" activeTab="5" xr2:uid="{80E99ECF-BECA-4A00-AE53-BCDBB1E258A8}"/>
  </bookViews>
  <sheets>
    <sheet name="RES" sheetId="5" r:id="rId1"/>
    <sheet name="ORÇ" sheetId="4" r:id="rId2"/>
    <sheet name="CRON" sheetId="3" r:id="rId3"/>
    <sheet name="ABC" sheetId="14" state="hidden" r:id="rId4"/>
    <sheet name="PARETO" sheetId="29" state="hidden" r:id="rId5"/>
    <sheet name="COMPS." sheetId="2" r:id="rId6"/>
    <sheet name="TRANSP" sheetId="24" state="hidden" r:id="rId7"/>
    <sheet name="MEMÓRIA" sheetId="11" state="hidden" r:id="rId8"/>
    <sheet name="GABI 1" sheetId="27" state="hidden" r:id="rId9"/>
    <sheet name="GABI 2" sheetId="28" state="hidden" r:id="rId10"/>
    <sheet name="BDI-TCE-ES" sheetId="17" state="hidden" r:id="rId11"/>
    <sheet name="BDI DIF." sheetId="22" state="hidden" r:id="rId12"/>
    <sheet name="LS" sheetId="21" state="hidden" r:id="rId13"/>
  </sheets>
  <definedNames>
    <definedName name="_xlnm._FilterDatabase" localSheetId="7" hidden="1">MEMÓRIA!$R$1:$R$302</definedName>
    <definedName name="_xlnm._FilterDatabase" localSheetId="1" hidden="1">ORÇ!$B$1:$B$151</definedName>
    <definedName name="_xlnm._FilterDatabase" localSheetId="6" hidden="1">TRANSP!$M$1:$M$330</definedName>
    <definedName name="_xlchart.v1.0" hidden="1">ABC!$A$3:$A$91</definedName>
    <definedName name="_xlchart.v1.1" hidden="1">ABC!$G$2</definedName>
    <definedName name="_xlchart.v1.2" hidden="1">ABC!$G$3:$G$91</definedName>
    <definedName name="_xlchart.v1.3" hidden="1">ABC!$H$2</definedName>
    <definedName name="_xlchart.v1.4" hidden="1">ABC!$H$3:$H$91</definedName>
    <definedName name="_xlchart.v1.5" hidden="1">ABC!$A$3:$A$91</definedName>
    <definedName name="_xlchart.v1.6" hidden="1">ABC!$G$2</definedName>
    <definedName name="_xlchart.v1.7" hidden="1">ABC!$G$3:$G$91</definedName>
    <definedName name="_xlchart.v1.8" hidden="1">ABC!$H$2</definedName>
    <definedName name="_xlchart.v1.9" hidden="1">ABC!$H$3:$H$91</definedName>
    <definedName name="_xlnm.Print_Area" localSheetId="3">ABC!$A$1:$I$91</definedName>
    <definedName name="_xlnm.Print_Area" localSheetId="11">'BDI DIF.'!$A$1:$D$47</definedName>
    <definedName name="_xlnm.Print_Area" localSheetId="10">'BDI-TCE-ES'!$A$1:$D$47</definedName>
    <definedName name="_xlnm.Print_Area" localSheetId="5">'COMPS.'!$A$1:$J$222</definedName>
    <definedName name="_xlnm.Print_Area" localSheetId="2">CRON!$A$1:$S$37</definedName>
    <definedName name="_xlnm.Print_Area" localSheetId="8">'GABI 1'!$A$1:$H$19</definedName>
    <definedName name="_xlnm.Print_Area" localSheetId="9">'GABI 2'!$A$1:$H$14</definedName>
    <definedName name="_xlnm.Print_Area" localSheetId="7">MEMÓRIA!$A$1:$P$304</definedName>
    <definedName name="_xlnm.Print_Area" localSheetId="1">ORÇ!$A$1:$H$133</definedName>
    <definedName name="_xlnm.Print_Area" localSheetId="4">PARETO!$A$1:$U$47</definedName>
    <definedName name="_xlnm.Print_Area" localSheetId="0">RES!$A$1:$E$14</definedName>
    <definedName name="_xlnm.Print_Area" localSheetId="6">TRANSP!$A$1:$R$287</definedName>
    <definedName name="_xlnm.Print_Titles" localSheetId="3">ABC!$1:$2</definedName>
    <definedName name="_xlnm.Print_Titles" localSheetId="2">CRON!$1:$7</definedName>
    <definedName name="_xlnm.Print_Titles" localSheetId="7">MEMÓRIA!$1:$2</definedName>
    <definedName name="_xlnm.Print_Titles" localSheetId="1">ORÇ!$1:$6</definedName>
    <definedName name="_xlnm.Print_Titles" localSheetId="6">TRANSP!$1:$3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0" i="2" l="1"/>
  <c r="F159" i="2"/>
  <c r="F158" i="2"/>
  <c r="J161" i="2" l="1"/>
  <c r="J154" i="2"/>
  <c r="J155" i="2" s="1"/>
  <c r="G11" i="28" l="1"/>
  <c r="H11" i="28" s="1"/>
  <c r="E11" i="28"/>
  <c r="G10" i="28"/>
  <c r="E10" i="28"/>
  <c r="G9" i="28"/>
  <c r="E9" i="28"/>
  <c r="F9" i="28" s="1"/>
  <c r="G8" i="28"/>
  <c r="E8" i="28"/>
  <c r="G7" i="28"/>
  <c r="E7" i="28"/>
  <c r="G6" i="28"/>
  <c r="E6" i="28"/>
  <c r="G5" i="28"/>
  <c r="E5" i="28"/>
  <c r="G4" i="28"/>
  <c r="E4" i="28"/>
  <c r="G3" i="28"/>
  <c r="E3" i="28"/>
  <c r="G16" i="27"/>
  <c r="H16" i="27" s="1"/>
  <c r="E16" i="27"/>
  <c r="F16" i="27" s="1"/>
  <c r="G15" i="27"/>
  <c r="H15" i="27" s="1"/>
  <c r="E15" i="27"/>
  <c r="F15" i="27" s="1"/>
  <c r="G14" i="27"/>
  <c r="H14" i="27" s="1"/>
  <c r="E14" i="27"/>
  <c r="F14" i="27" s="1"/>
  <c r="G13" i="27"/>
  <c r="E13" i="27"/>
  <c r="G12" i="27"/>
  <c r="E12" i="27"/>
  <c r="G11" i="27"/>
  <c r="H11" i="27" s="1"/>
  <c r="E11" i="27"/>
  <c r="F11" i="27" s="1"/>
  <c r="G10" i="27"/>
  <c r="E10" i="27"/>
  <c r="G9" i="27"/>
  <c r="E9" i="27"/>
  <c r="G8" i="27"/>
  <c r="E8" i="27"/>
  <c r="G7" i="27"/>
  <c r="H7" i="27" s="1"/>
  <c r="E7" i="27"/>
  <c r="F7" i="27" s="1"/>
  <c r="G6" i="27"/>
  <c r="E6" i="27"/>
  <c r="G5" i="27"/>
  <c r="E5" i="27"/>
  <c r="G4" i="27"/>
  <c r="E4" i="27"/>
  <c r="G3" i="27"/>
  <c r="E3" i="27"/>
  <c r="N220" i="11"/>
  <c r="N211" i="11"/>
  <c r="N257" i="11"/>
  <c r="Q255" i="11" s="1"/>
  <c r="Q209" i="11" l="1"/>
  <c r="N229" i="11"/>
  <c r="H6" i="28"/>
  <c r="H10" i="28"/>
  <c r="F6" i="28"/>
  <c r="H7" i="28"/>
  <c r="F4" i="28"/>
  <c r="H4" i="28"/>
  <c r="H9" i="28"/>
  <c r="F10" i="28"/>
  <c r="F7" i="28"/>
  <c r="F11" i="28"/>
  <c r="F5" i="28"/>
  <c r="H5" i="28"/>
  <c r="F8" i="28"/>
  <c r="H8" i="28"/>
  <c r="F5" i="27"/>
  <c r="F9" i="27"/>
  <c r="F4" i="27"/>
  <c r="G18" i="27" s="1"/>
  <c r="F8" i="27"/>
  <c r="F12" i="27"/>
  <c r="H4" i="27"/>
  <c r="H8" i="27"/>
  <c r="H12" i="27"/>
  <c r="F13" i="27"/>
  <c r="H5" i="27"/>
  <c r="H9" i="27"/>
  <c r="H13" i="27"/>
  <c r="F6" i="27"/>
  <c r="F10" i="27"/>
  <c r="H6" i="27"/>
  <c r="H10" i="27"/>
  <c r="G14" i="28" l="1"/>
  <c r="G13" i="28"/>
  <c r="N270" i="11" s="1"/>
  <c r="N271" i="11" s="1"/>
  <c r="Q269" i="11" s="1"/>
  <c r="G19" i="27"/>
  <c r="N267" i="11" l="1"/>
  <c r="N268" i="11" s="1"/>
  <c r="N261" i="11" l="1"/>
  <c r="N262" i="11" s="1"/>
  <c r="Q260" i="11" s="1"/>
  <c r="Q266" i="11"/>
  <c r="N264" i="11"/>
  <c r="N265" i="11" s="1"/>
  <c r="Q263" i="11" s="1"/>
  <c r="E82" i="2" l="1"/>
  <c r="J86" i="2" l="1"/>
  <c r="J87" i="2" s="1"/>
  <c r="J64" i="2"/>
  <c r="N78" i="11" l="1"/>
  <c r="N88" i="11" l="1"/>
  <c r="N84" i="11" l="1"/>
  <c r="Q82" i="11" l="1"/>
  <c r="N90" i="11"/>
  <c r="N91" i="11" s="1"/>
  <c r="Q89" i="11" s="1"/>
  <c r="N93" i="11"/>
  <c r="N94" i="11" s="1"/>
  <c r="Q92" i="11" s="1"/>
  <c r="J177" i="2" l="1"/>
  <c r="J187" i="2" l="1"/>
  <c r="J188" i="2" s="1"/>
  <c r="J183" i="2"/>
  <c r="J184" i="2" s="1"/>
  <c r="J171" i="2" l="1"/>
  <c r="J172" i="2" s="1"/>
  <c r="J168" i="2"/>
  <c r="E209" i="2"/>
  <c r="J174" i="2" l="1"/>
  <c r="J56" i="2"/>
  <c r="J57" i="2" l="1"/>
  <c r="J34" i="2" l="1"/>
  <c r="N278" i="11" l="1"/>
  <c r="Q276" i="11" s="1"/>
  <c r="N122" i="11"/>
  <c r="N123" i="11" s="1"/>
  <c r="Q121" i="11" s="1"/>
  <c r="N119" i="11"/>
  <c r="N120" i="11" s="1"/>
  <c r="Q118" i="11" s="1"/>
  <c r="N113" i="11"/>
  <c r="N114" i="11" s="1"/>
  <c r="Q112" i="11" s="1"/>
  <c r="N110" i="11"/>
  <c r="N111" i="11" s="1"/>
  <c r="Q109" i="11" s="1"/>
  <c r="N116" i="11"/>
  <c r="N117" i="11" s="1"/>
  <c r="Q115" i="11" s="1"/>
  <c r="N81" i="11" l="1"/>
  <c r="Q79" i="11" s="1"/>
  <c r="N240" i="11" l="1"/>
  <c r="J122" i="2"/>
  <c r="J123" i="2" s="1"/>
  <c r="J118" i="2"/>
  <c r="J119" i="2" s="1"/>
  <c r="J116" i="2" l="1"/>
  <c r="J112" i="2" l="1"/>
  <c r="H104" i="2"/>
  <c r="J148" i="2"/>
  <c r="J130" i="2"/>
  <c r="J111" i="2"/>
  <c r="H140" i="2"/>
  <c r="J179" i="2"/>
  <c r="H103" i="2"/>
  <c r="J147" i="2"/>
  <c r="J43" i="2"/>
  <c r="J44" i="2" s="1"/>
  <c r="J78" i="2"/>
  <c r="H66" i="2"/>
  <c r="H36" i="2"/>
  <c r="J76" i="2"/>
  <c r="J73" i="2"/>
  <c r="J74" i="2" s="1"/>
  <c r="J49" i="2"/>
  <c r="J180" i="2"/>
  <c r="H141" i="2"/>
  <c r="H105" i="2"/>
  <c r="H139" i="2"/>
  <c r="J151" i="2"/>
  <c r="J152" i="2" s="1"/>
  <c r="J52" i="2"/>
  <c r="J53" i="2" s="1"/>
  <c r="J82" i="2"/>
  <c r="J83" i="2" s="1"/>
  <c r="J77" i="2"/>
  <c r="H67" i="2"/>
  <c r="J79" i="2"/>
  <c r="J46" i="2"/>
  <c r="H37" i="2"/>
  <c r="J48" i="2"/>
  <c r="J47" i="2"/>
  <c r="J135" i="2" l="1"/>
  <c r="J132" i="2"/>
  <c r="J136" i="2"/>
  <c r="J131" i="2"/>
  <c r="J129" i="2"/>
  <c r="J142" i="2"/>
  <c r="J143" i="2" s="1"/>
  <c r="J134" i="2"/>
  <c r="J149" i="2"/>
  <c r="J133" i="2"/>
  <c r="J68" i="2"/>
  <c r="J80" i="2"/>
  <c r="J181" i="2"/>
  <c r="J189" i="2" s="1"/>
  <c r="J113" i="2"/>
  <c r="J38" i="2"/>
  <c r="J39" i="2" s="1"/>
  <c r="J41" i="2" s="1"/>
  <c r="J50" i="2"/>
  <c r="J97" i="2"/>
  <c r="J100" i="2"/>
  <c r="J94" i="2"/>
  <c r="J99" i="2"/>
  <c r="J98" i="2"/>
  <c r="J93" i="2"/>
  <c r="J96" i="2"/>
  <c r="J106" i="2"/>
  <c r="J107" i="2" s="1"/>
  <c r="J95" i="2"/>
  <c r="J137" i="2" l="1"/>
  <c r="J145" i="2" s="1"/>
  <c r="J162" i="2" s="1"/>
  <c r="J69" i="2"/>
  <c r="J71" i="2" s="1"/>
  <c r="J88" i="2" s="1"/>
  <c r="J58" i="2"/>
  <c r="J101" i="2"/>
  <c r="J109" i="2" s="1"/>
  <c r="J124" i="2" s="1"/>
  <c r="N60" i="11" l="1"/>
  <c r="N133" i="11" l="1"/>
  <c r="Q131" i="11" s="1"/>
  <c r="J26" i="2" l="1"/>
  <c r="J27" i="2" s="1"/>
  <c r="J22" i="2"/>
  <c r="J23" i="2" s="1"/>
  <c r="J16" i="2"/>
  <c r="J6" i="2"/>
  <c r="Y8" i="3"/>
  <c r="N33" i="11"/>
  <c r="N136" i="11"/>
  <c r="Q134" i="11" s="1"/>
  <c r="N130" i="11"/>
  <c r="Q128" i="11" s="1"/>
  <c r="N127" i="11"/>
  <c r="Q125" i="11" s="1"/>
  <c r="N142" i="11"/>
  <c r="Q140" i="11" s="1"/>
  <c r="N139" i="11"/>
  <c r="Q137" i="11" s="1"/>
  <c r="N217" i="11"/>
  <c r="N214" i="11"/>
  <c r="Q218" i="11"/>
  <c r="N208" i="11"/>
  <c r="Q206" i="11" s="1"/>
  <c r="N254" i="11"/>
  <c r="Q251" i="11" s="1"/>
  <c r="N281" i="11"/>
  <c r="Q279" i="11" s="1"/>
  <c r="N107" i="11"/>
  <c r="N108" i="11" s="1"/>
  <c r="Q106" i="11" s="1"/>
  <c r="N104" i="11"/>
  <c r="N101" i="11"/>
  <c r="N98" i="11"/>
  <c r="Q212" i="11" l="1"/>
  <c r="N223" i="11"/>
  <c r="N224" i="11" s="1"/>
  <c r="Q215" i="11"/>
  <c r="H10" i="2"/>
  <c r="H9" i="2"/>
  <c r="J5" i="2"/>
  <c r="J7" i="2" s="1"/>
  <c r="J20" i="2"/>
  <c r="J17" i="2"/>
  <c r="N144" i="11"/>
  <c r="N145" i="11" s="1"/>
  <c r="Q143" i="11" s="1"/>
  <c r="N147" i="11"/>
  <c r="N148" i="11" s="1"/>
  <c r="Q146" i="11" s="1"/>
  <c r="J11" i="2" l="1"/>
  <c r="J12" i="2" s="1"/>
  <c r="Q222" i="11"/>
  <c r="N226" i="11"/>
  <c r="N227" i="11" s="1"/>
  <c r="N304" i="11"/>
  <c r="Q302" i="11" s="1"/>
  <c r="Q225" i="11" l="1"/>
  <c r="N230" i="11"/>
  <c r="Q228" i="11" s="1"/>
  <c r="J14" i="2"/>
  <c r="J28" i="2" s="1"/>
  <c r="H201" i="2"/>
  <c r="H199" i="2"/>
  <c r="H200" i="2"/>
  <c r="Q85" i="11" l="1"/>
  <c r="Q75" i="11"/>
  <c r="J219" i="2"/>
  <c r="J220" i="2" s="1"/>
  <c r="J215" i="2"/>
  <c r="J216" i="2" s="1"/>
  <c r="J209" i="2"/>
  <c r="J208" i="2"/>
  <c r="J207" i="2"/>
  <c r="N67" i="11"/>
  <c r="Q65" i="11" s="1"/>
  <c r="N70" i="11"/>
  <c r="Q68" i="11" l="1"/>
  <c r="N72" i="11"/>
  <c r="H197" i="2"/>
  <c r="H198" i="2"/>
  <c r="J210" i="2"/>
  <c r="J195" i="2"/>
  <c r="J213" i="2"/>
  <c r="J202" i="2" l="1"/>
  <c r="J203" i="2" s="1"/>
  <c r="J205" i="2" s="1"/>
  <c r="J221" i="2" s="1"/>
  <c r="N55" i="11" l="1"/>
  <c r="N52" i="11"/>
  <c r="N49" i="11"/>
  <c r="N46" i="11"/>
  <c r="N43" i="11"/>
  <c r="N44" i="11" s="1"/>
  <c r="Q42" i="11" s="1"/>
  <c r="N30" i="11"/>
  <c r="N31" i="11" s="1"/>
  <c r="N27" i="11"/>
  <c r="N28" i="11" s="1"/>
  <c r="N24" i="11"/>
  <c r="N25" i="11" s="1"/>
  <c r="N21" i="11"/>
  <c r="N22" i="11" s="1"/>
  <c r="N6" i="11"/>
  <c r="N7" i="11" s="1"/>
  <c r="N34" i="11"/>
  <c r="N37" i="11"/>
  <c r="N38" i="11"/>
  <c r="N39" i="11"/>
  <c r="N36" i="11"/>
  <c r="N56" i="11" l="1"/>
  <c r="Q54" i="11" s="1"/>
  <c r="N53" i="11"/>
  <c r="Q51" i="11" s="1"/>
  <c r="N50" i="11"/>
  <c r="Q48" i="11" s="1"/>
  <c r="N47" i="11"/>
  <c r="Q45" i="11" s="1"/>
  <c r="A41" i="22" l="1"/>
  <c r="A40" i="22"/>
  <c r="B5" i="22"/>
  <c r="B4" i="22"/>
  <c r="B3" i="22"/>
  <c r="C26" i="22" l="1"/>
  <c r="C37" i="22" s="1"/>
  <c r="N64" i="11"/>
  <c r="Q62" i="11" s="1"/>
  <c r="B5" i="17" l="1"/>
  <c r="B4" i="17"/>
  <c r="B3" i="17"/>
  <c r="B7" i="5" l="1"/>
  <c r="B12" i="5"/>
  <c r="B13" i="5"/>
  <c r="N12" i="11"/>
  <c r="N13" i="11" s="1"/>
  <c r="N15" i="11"/>
  <c r="N16" i="11" s="1"/>
  <c r="N9" i="11"/>
  <c r="N10" i="11" s="1"/>
  <c r="G222" i="2"/>
  <c r="J222" i="2" s="1"/>
  <c r="N18" i="11"/>
  <c r="N19" i="11" s="1"/>
  <c r="B30" i="3"/>
  <c r="N176" i="11" l="1"/>
  <c r="Q174" i="11" s="1"/>
  <c r="N182" i="11"/>
  <c r="Q180" i="11" s="1"/>
  <c r="N155" i="11"/>
  <c r="Q153" i="11" s="1"/>
  <c r="N161" i="11"/>
  <c r="Q159" i="11" s="1"/>
  <c r="N167" i="11"/>
  <c r="Q165" i="11" s="1"/>
  <c r="N188" i="11"/>
  <c r="Q186" i="11" s="1"/>
  <c r="N203" i="11"/>
  <c r="Q201" i="11" s="1"/>
  <c r="N170" i="11"/>
  <c r="Q168" i="11" s="1"/>
  <c r="N164" i="11"/>
  <c r="Q162" i="11" s="1"/>
  <c r="N194" i="11"/>
  <c r="Q192" i="11" s="1"/>
  <c r="N191" i="11"/>
  <c r="Q189" i="11" s="1"/>
  <c r="N197" i="11"/>
  <c r="Q195" i="11" s="1"/>
  <c r="N173" i="11"/>
  <c r="Q171" i="11" s="1"/>
  <c r="N200" i="11"/>
  <c r="Q198" i="11" s="1"/>
  <c r="N179" i="11"/>
  <c r="Q177" i="11" s="1"/>
  <c r="N185" i="11"/>
  <c r="Q183" i="11" s="1"/>
  <c r="N158" i="11"/>
  <c r="Q156" i="11" s="1"/>
  <c r="Q26" i="11"/>
  <c r="Q14" i="11"/>
  <c r="N152" i="11" l="1"/>
  <c r="Q150" i="11" s="1"/>
  <c r="N61" i="11" l="1"/>
  <c r="Q59" i="11" s="1"/>
  <c r="Q29" i="11" l="1"/>
  <c r="N73" i="11"/>
  <c r="N99" i="11"/>
  <c r="N102" i="11"/>
  <c r="Q100" i="11" s="1"/>
  <c r="N105" i="11"/>
  <c r="N236" i="11"/>
  <c r="N250" i="11"/>
  <c r="N275" i="11"/>
  <c r="A131" i="4"/>
  <c r="A127" i="4"/>
  <c r="N40" i="11" l="1"/>
  <c r="B27" i="3" l="1"/>
  <c r="B24" i="3"/>
  <c r="B21" i="3"/>
  <c r="B18" i="3"/>
  <c r="B15" i="3"/>
  <c r="B12" i="3"/>
  <c r="B9" i="3"/>
  <c r="A83" i="4"/>
  <c r="B11" i="5"/>
  <c r="B10" i="5"/>
  <c r="B9" i="5"/>
  <c r="B8" i="5"/>
  <c r="B6" i="5"/>
  <c r="A106" i="4" l="1"/>
  <c r="A41" i="17"/>
  <c r="A40" i="17"/>
  <c r="C26" i="17"/>
  <c r="Q233" i="11" l="1"/>
  <c r="Q103" i="11" l="1"/>
  <c r="Q97" i="11" l="1"/>
  <c r="Q17" i="11" l="1"/>
  <c r="Q23" i="11"/>
  <c r="Q20" i="11"/>
  <c r="Q11" i="11"/>
  <c r="Q35" i="11"/>
  <c r="Q8" i="11"/>
  <c r="Q32" i="11"/>
  <c r="Q5" i="11"/>
  <c r="H94" i="4" l="1"/>
  <c r="H93" i="4"/>
  <c r="Q237" i="11"/>
  <c r="Q242" i="11"/>
  <c r="Q71" i="11"/>
  <c r="V23" i="3"/>
  <c r="H95" i="4" l="1"/>
  <c r="A26" i="4" l="1"/>
  <c r="A118" i="4"/>
  <c r="A96" i="4"/>
  <c r="A42" i="4"/>
  <c r="N299" i="11" l="1"/>
  <c r="V29" i="3"/>
  <c r="V26" i="3"/>
  <c r="V20" i="3"/>
  <c r="V17" i="3"/>
  <c r="V14" i="3"/>
  <c r="V11" i="3"/>
  <c r="N300" i="11" l="1"/>
  <c r="N296" i="11"/>
  <c r="Q273" i="11"/>
  <c r="Q298" i="11" l="1"/>
  <c r="N297" i="11"/>
  <c r="Q295" i="11" s="1"/>
  <c r="C37" i="17" l="1"/>
  <c r="H88" i="4" l="1"/>
  <c r="H59" i="4"/>
  <c r="H87" i="4"/>
  <c r="H103" i="4"/>
  <c r="H67" i="4"/>
  <c r="H57" i="4"/>
  <c r="H31" i="4"/>
  <c r="H11" i="4"/>
  <c r="H125" i="4"/>
  <c r="H117" i="4"/>
  <c r="H101" i="4"/>
  <c r="H65" i="4"/>
  <c r="H56" i="4"/>
  <c r="H30" i="4"/>
  <c r="H12" i="4"/>
  <c r="H77" i="4"/>
  <c r="H16" i="4"/>
  <c r="H126" i="4"/>
  <c r="H100" i="4"/>
  <c r="H63" i="4"/>
  <c r="H39" i="4"/>
  <c r="H25" i="4"/>
  <c r="H13" i="4"/>
  <c r="H90" i="4"/>
  <c r="H81" i="4"/>
  <c r="H62" i="4"/>
  <c r="H24" i="4"/>
  <c r="H14" i="4"/>
  <c r="H115" i="4"/>
  <c r="H89" i="4"/>
  <c r="H80" i="4"/>
  <c r="H61" i="4"/>
  <c r="H49" i="4"/>
  <c r="H36" i="4"/>
  <c r="H23" i="4"/>
  <c r="H15" i="4"/>
  <c r="H19" i="4"/>
  <c r="H48" i="4"/>
  <c r="H34" i="4"/>
  <c r="H22" i="4"/>
  <c r="H9" i="4"/>
  <c r="H91" i="4"/>
  <c r="H76" i="4"/>
  <c r="H47" i="4"/>
  <c r="H33" i="4"/>
  <c r="H21" i="4"/>
  <c r="H17" i="4"/>
  <c r="H104" i="4"/>
  <c r="H68" i="4"/>
  <c r="H58" i="4"/>
  <c r="H46" i="4"/>
  <c r="H32" i="4"/>
  <c r="H10" i="4"/>
  <c r="H18" i="4"/>
  <c r="H60" i="4"/>
  <c r="H96" i="4" l="1"/>
  <c r="H26" i="4"/>
  <c r="H111" i="4"/>
  <c r="H113" i="4"/>
  <c r="H110" i="4"/>
  <c r="H112" i="4"/>
  <c r="H73" i="4"/>
  <c r="H105" i="4"/>
  <c r="H38" i="4"/>
  <c r="H40" i="4"/>
  <c r="H41" i="4"/>
  <c r="H75" i="4"/>
  <c r="H66" i="4"/>
  <c r="H72" i="4"/>
  <c r="H79" i="4"/>
  <c r="H82" i="4"/>
  <c r="H78" i="4"/>
  <c r="H71" i="4"/>
  <c r="H70" i="4"/>
  <c r="H74" i="4"/>
  <c r="H69" i="4"/>
  <c r="H116" i="4"/>
  <c r="H50" i="4"/>
  <c r="H51" i="4"/>
  <c r="H54" i="4"/>
  <c r="H52" i="4"/>
  <c r="H53" i="4"/>
  <c r="H37" i="4"/>
  <c r="H106" i="4" l="1"/>
  <c r="I98" i="4" s="1"/>
  <c r="H83" i="4"/>
  <c r="I44" i="4" s="1"/>
  <c r="H42" i="4"/>
  <c r="I28" i="4" s="1"/>
  <c r="H118" i="4"/>
  <c r="I108" i="4" s="1"/>
  <c r="N287" i="11"/>
  <c r="N288" i="11" s="1"/>
  <c r="Q286" i="11" s="1"/>
  <c r="N290" i="11"/>
  <c r="N291" i="11" s="1"/>
  <c r="Q289" i="11" s="1"/>
  <c r="N284" i="11"/>
  <c r="N293" i="11"/>
  <c r="N294" i="11" s="1"/>
  <c r="Q292" i="11" s="1"/>
  <c r="I85" i="4"/>
  <c r="I7" i="4"/>
  <c r="H122" i="4" l="1"/>
  <c r="H123" i="4"/>
  <c r="H124" i="4"/>
  <c r="N285" i="11"/>
  <c r="Q283" i="11" s="1"/>
  <c r="C11" i="5"/>
  <c r="D11" i="5" s="1"/>
  <c r="W24" i="3"/>
  <c r="C6" i="5"/>
  <c r="W9" i="3"/>
  <c r="C10" i="5"/>
  <c r="D10" i="5" s="1"/>
  <c r="W21" i="3"/>
  <c r="C8" i="5"/>
  <c r="D8" i="5" s="1"/>
  <c r="W15" i="3"/>
  <c r="C9" i="5"/>
  <c r="D9" i="5" s="1"/>
  <c r="W18" i="3"/>
  <c r="C7" i="5"/>
  <c r="D7" i="5" s="1"/>
  <c r="W12" i="3"/>
  <c r="M12" i="3" s="1"/>
  <c r="N18" i="3" l="1"/>
  <c r="O18" i="3"/>
  <c r="L18" i="3"/>
  <c r="M18" i="3"/>
  <c r="S24" i="3"/>
  <c r="R24" i="3"/>
  <c r="Q24" i="3"/>
  <c r="P24" i="3"/>
  <c r="S21" i="3"/>
  <c r="R21" i="3"/>
  <c r="H121" i="4"/>
  <c r="H127" i="4" s="1"/>
  <c r="N15" i="3"/>
  <c r="P18" i="3"/>
  <c r="D6" i="5"/>
  <c r="Q18" i="3"/>
  <c r="M15" i="3"/>
  <c r="L15" i="3"/>
  <c r="K15" i="3"/>
  <c r="J15" i="3"/>
  <c r="I15" i="3"/>
  <c r="H12" i="3"/>
  <c r="K12" i="3"/>
  <c r="I12" i="3"/>
  <c r="L12" i="3"/>
  <c r="J12" i="3"/>
  <c r="K9" i="3"/>
  <c r="S9" i="3"/>
  <c r="L9" i="3"/>
  <c r="I9" i="3"/>
  <c r="M9" i="3"/>
  <c r="N9" i="3"/>
  <c r="O9" i="3"/>
  <c r="P9" i="3"/>
  <c r="Q9" i="3"/>
  <c r="J9" i="3"/>
  <c r="R9" i="3"/>
  <c r="H9" i="3"/>
  <c r="I120" i="4" l="1"/>
  <c r="H130" i="4"/>
  <c r="C12" i="5" l="1"/>
  <c r="D12" i="5" s="1"/>
  <c r="H131" i="4"/>
  <c r="I129" i="4" s="1"/>
  <c r="C13" i="5" s="1"/>
  <c r="D13" i="5" l="1"/>
  <c r="D14" i="5" s="1"/>
  <c r="W27" i="3"/>
  <c r="N27" i="3" s="1"/>
  <c r="W30" i="3"/>
  <c r="H133" i="4"/>
  <c r="N32" i="3" l="1"/>
  <c r="N30" i="3" s="1"/>
  <c r="N34" i="3" s="1"/>
  <c r="W34" i="3"/>
  <c r="H27" i="3"/>
  <c r="S27" i="3"/>
  <c r="R27" i="3"/>
  <c r="M27" i="3"/>
  <c r="L27" i="3"/>
  <c r="Q27" i="3"/>
  <c r="O27" i="3"/>
  <c r="J27" i="3"/>
  <c r="I27" i="3"/>
  <c r="K27" i="3"/>
  <c r="P27" i="3"/>
  <c r="C14" i="5"/>
  <c r="J32" i="3" l="1"/>
  <c r="J30" i="3" s="1"/>
  <c r="J34" i="3" s="1"/>
  <c r="J36" i="3" s="1"/>
  <c r="P32" i="3"/>
  <c r="P30" i="3" s="1"/>
  <c r="P34" i="3" s="1"/>
  <c r="P36" i="3" s="1"/>
  <c r="S32" i="3"/>
  <c r="S30" i="3" s="1"/>
  <c r="S34" i="3" s="1"/>
  <c r="S36" i="3" s="1"/>
  <c r="O32" i="3"/>
  <c r="O30" i="3" s="1"/>
  <c r="O34" i="3" s="1"/>
  <c r="O36" i="3" s="1"/>
  <c r="M32" i="3"/>
  <c r="M30" i="3" s="1"/>
  <c r="M34" i="3" s="1"/>
  <c r="M36" i="3" s="1"/>
  <c r="K32" i="3"/>
  <c r="K30" i="3" s="1"/>
  <c r="K34" i="3" s="1"/>
  <c r="K36" i="3" s="1"/>
  <c r="H32" i="3"/>
  <c r="H30" i="3" s="1"/>
  <c r="Q32" i="3"/>
  <c r="Q30" i="3" s="1"/>
  <c r="Q34" i="3" s="1"/>
  <c r="Q36" i="3" s="1"/>
  <c r="R32" i="3"/>
  <c r="R30" i="3" s="1"/>
  <c r="R34" i="3" s="1"/>
  <c r="R36" i="3" s="1"/>
  <c r="I32" i="3"/>
  <c r="I30" i="3" s="1"/>
  <c r="I34" i="3" s="1"/>
  <c r="I36" i="3" s="1"/>
  <c r="L32" i="3"/>
  <c r="L30" i="3" s="1"/>
  <c r="L34" i="3" s="1"/>
  <c r="L36" i="3" s="1"/>
  <c r="N36" i="3"/>
  <c r="E8" i="5"/>
  <c r="E11" i="5"/>
  <c r="E13" i="5"/>
  <c r="E7" i="5"/>
  <c r="E6" i="5"/>
  <c r="E9" i="5"/>
  <c r="E10" i="5"/>
  <c r="E12" i="5"/>
  <c r="V32" i="3" l="1"/>
  <c r="H34" i="3"/>
  <c r="H36" i="3" s="1"/>
  <c r="H37" i="3" s="1"/>
  <c r="I37" i="3" s="1"/>
  <c r="J37" i="3" s="1"/>
  <c r="K37" i="3" s="1"/>
  <c r="L37" i="3" s="1"/>
  <c r="M37" i="3" s="1"/>
  <c r="N37" i="3" s="1"/>
  <c r="O37" i="3" s="1"/>
  <c r="P37" i="3" s="1"/>
  <c r="Q37" i="3" s="1"/>
  <c r="R37" i="3" s="1"/>
  <c r="S37" i="3" s="1"/>
  <c r="E14" i="5"/>
  <c r="H35" i="3" l="1"/>
  <c r="I35" i="3" s="1"/>
  <c r="J35" i="3" s="1"/>
  <c r="K35" i="3" s="1"/>
  <c r="L35" i="3" s="1"/>
  <c r="M35" i="3" s="1"/>
  <c r="N35" i="3" s="1"/>
  <c r="O35" i="3" s="1"/>
  <c r="P35" i="3" s="1"/>
  <c r="Q35" i="3" s="1"/>
  <c r="R35" i="3" s="1"/>
  <c r="S35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3" authorId="0" shapeId="0" xr:uid="{55564B8C-6C2C-49CD-9864-88838DCCAB9C}">
      <text>
        <r>
          <rPr>
            <sz val="9"/>
            <color rgb="FF000000"/>
            <rFont val="Liberation Sans"/>
            <family val="2"/>
          </rPr>
          <t>Nome do Orgão  ou Empresa Executante</t>
        </r>
      </text>
    </comment>
    <comment ref="B9" authorId="0" shapeId="0" xr:uid="{FC4C9530-0FA4-437A-B903-FD098CFCB40C}">
      <text>
        <r>
          <rPr>
            <b/>
            <sz val="9"/>
            <color rgb="FF000000"/>
            <rFont val="Liberation Sans"/>
            <family val="2"/>
          </rPr>
          <t>Escolha</t>
        </r>
        <r>
          <rPr>
            <b/>
            <sz val="9"/>
            <color rgb="FF000000"/>
            <rFont val="Liberation Sans"/>
            <family val="2"/>
          </rPr>
          <t xml:space="preserve">
</t>
        </r>
      </text>
    </comment>
    <comment ref="B13" authorId="0" shapeId="0" xr:uid="{A31996A9-0897-4F44-9B7F-F7F0DC02623A}">
      <text>
        <r>
          <rPr>
            <sz val="9"/>
            <color rgb="FF000000"/>
            <rFont val="Liberation Sans"/>
            <family val="2"/>
          </rPr>
          <t>3.3.10.7.6.1 “Construção de Edifícios” enquadram-se:</t>
        </r>
        <r>
          <rPr>
            <sz val="9"/>
            <color rgb="FF000000"/>
            <rFont val="Liberation Sans"/>
            <family val="2"/>
          </rPr>
          <t xml:space="preserve">
 </t>
        </r>
        <r>
          <rPr>
            <sz val="9"/>
            <color rgb="FF000000"/>
            <rFont val="Liberation Sans"/>
            <family val="2"/>
          </rPr>
          <t>a construção e reforma de edifícios, unidades habitacionais, escolas, hospitais, hotéis, restaurantes, armazéns e depósitos, edifícios para uso agropecuário, estações para trens e metropolitanos, estádios esportivos e quadras cobertas, instalações para embarque e desembarque de passageiros (em aeroportos, rodoviárias, portos, entre outros), penitenciárias e presídios, a construção de edifícios industriais (fábricas, oficinas, galpões industriais, entre outros), conforme classificação 4120-4 do CNAE 2.0;</t>
        </r>
        <r>
          <rPr>
            <sz val="9"/>
            <color rgb="FF000000"/>
            <rFont val="Liberation Sans"/>
            <family val="2"/>
          </rPr>
          <t xml:space="preserve">
 </t>
        </r>
        <r>
          <rPr>
            <sz val="9"/>
            <color rgb="FF000000"/>
            <rFont val="Liberation Sans"/>
            <family val="2"/>
          </rPr>
          <t>pórticos, mirantes e outros edifícios de finalidade turística.</t>
        </r>
        <r>
          <rPr>
            <sz val="9"/>
            <color rgb="FF000000"/>
            <rFont val="Liberation Sans"/>
            <family val="2"/>
          </rPr>
          <t xml:space="preserve">
</t>
        </r>
        <r>
          <rPr>
            <sz val="9"/>
            <color rgb="FF000000"/>
            <rFont val="Liberation Sans"/>
            <family val="2"/>
          </rPr>
          <t xml:space="preserve">
3.3.10.7.6.2 “Construção de Rodovias e Ferrovias” enquadram-se:</t>
        </r>
        <r>
          <rPr>
            <sz val="9"/>
            <color rgb="FF000000"/>
            <rFont val="Liberation Sans"/>
            <family val="2"/>
          </rPr>
          <t xml:space="preserve">
 </t>
        </r>
        <r>
          <rPr>
            <sz val="9"/>
            <color rgb="FF000000"/>
            <rFont val="Liberation Sans"/>
            <family val="2"/>
          </rPr>
          <t>a construção e recuperação de autoestradas, rodovias e outras vias não urbanas para passagem de veículos, vias férreas de superfície ou subterrâneas (inclusive para metropolitanos), pistas de aeroportos;</t>
        </r>
        <r>
          <rPr>
            <sz val="9"/>
            <color rgb="FF000000"/>
            <rFont val="Liberation Sans"/>
            <family val="2"/>
          </rPr>
          <t xml:space="preserve">
 </t>
        </r>
        <r>
          <rPr>
            <sz val="9"/>
            <color rgb="FF000000"/>
            <rFont val="Liberation Sans"/>
            <family val="2"/>
          </rPr>
          <t>a pavimentação de autoestradas, rodovias e outras vias não urbanas, construção de pontes, viadutos e túneis, a instalação de barreiras acústicas, a construção de praças de pedágio, a sinalização com pintura em rodovias e aeroportos, a instalação de placas de sinalização de tráfego e semelhantes, conforme classificação 4211-1 do CNAE 2.0;</t>
        </r>
        <r>
          <rPr>
            <sz val="9"/>
            <color rgb="FF000000"/>
            <rFont val="Liberation Sans"/>
            <family val="2"/>
          </rPr>
          <t xml:space="preserve">
 </t>
        </r>
        <r>
          <rPr>
            <sz val="9"/>
            <color rgb="FF000000"/>
            <rFont val="Liberation Sans"/>
            <family val="2"/>
          </rPr>
          <t>a construção, pavimentação e sinalização de vias urbanas, ruas e locais para estacionamento de veículos, a construção de praças, pista de atletismo, campos de futebol e calçadas para pedestres, elevados, passarelas e ciclovias, metrô e VLT.</t>
        </r>
        <r>
          <rPr>
            <sz val="9"/>
            <color rgb="FF000000"/>
            <rFont val="Liberation Sans"/>
            <family val="2"/>
          </rPr>
          <t xml:space="preserve">
</t>
        </r>
        <r>
          <rPr>
            <sz val="9"/>
            <color rgb="FF000000"/>
            <rFont val="Liberation Sans"/>
            <family val="2"/>
          </rPr>
          <t xml:space="preserve">
3.3.10.7.6.3 “Construção de Redes de Abastecimento de Água, Coleta de Esgoto e Construções Correlatas” enquadram-se:</t>
        </r>
        <r>
          <rPr>
            <sz val="9"/>
            <color rgb="FF000000"/>
            <rFont val="Liberation Sans"/>
            <family val="2"/>
          </rPr>
          <t xml:space="preserve">
 </t>
        </r>
        <r>
          <rPr>
            <sz val="9"/>
            <color rgb="FF000000"/>
            <rFont val="Liberation Sans"/>
            <family val="2"/>
          </rPr>
          <t>a construção de sistemas para o abastecimento de água tratada - reservatórios de distribuição, estações elevatórias de bombeamento, linhas principais de adução de longa e média distância e redes de distribuição de água, a construção de redes de coleta de esgoto, inclusive de interceptores, estações de tratamento de esgoto (ETE), estações de bombeamento de esgoto (EBE), a construção de galerias pluviais (obras de micro e macrodrenagem);</t>
        </r>
        <r>
          <rPr>
            <sz val="9"/>
            <color rgb="FF000000"/>
            <rFont val="Liberation Sans"/>
            <family val="2"/>
          </rPr>
          <t xml:space="preserve">
 </t>
        </r>
        <r>
          <rPr>
            <sz val="9"/>
            <color rgb="FF000000"/>
            <rFont val="Liberation Sans"/>
            <family val="2"/>
          </rPr>
          <t>as obras de irrigação (canais), a manutenção de redes de abastecimento de água tratada, a manutenção de redes de coleta e de sistemas de tratamento de esgoto, conforme classificação 4222-7 do CNAE 2.0;</t>
        </r>
        <r>
          <rPr>
            <sz val="9"/>
            <color rgb="FF000000"/>
            <rFont val="Liberation Sans"/>
            <family val="2"/>
          </rPr>
          <t xml:space="preserve">
 </t>
        </r>
        <r>
          <rPr>
            <sz val="9"/>
            <color rgb="FF000000"/>
            <rFont val="Liberation Sans"/>
            <family val="2"/>
          </rPr>
          <t>a construção de estações de tratamento de água (ETA).</t>
        </r>
        <r>
          <rPr>
            <sz val="9"/>
            <color rgb="FF000000"/>
            <rFont val="Liberation Sans"/>
            <family val="2"/>
          </rPr>
          <t xml:space="preserve">
</t>
        </r>
        <r>
          <rPr>
            <sz val="9"/>
            <color rgb="FF000000"/>
            <rFont val="Liberation Sans"/>
            <family val="2"/>
          </rPr>
          <t xml:space="preserve">
3.3.10.7.6.4 “Construção e Manutenção de Estações e Redes de Distribuição de Energia Elétrica” enquadram-se:</t>
        </r>
        <r>
          <rPr>
            <sz val="9"/>
            <color rgb="FF000000"/>
            <rFont val="Liberation Sans"/>
            <family val="2"/>
          </rPr>
          <t xml:space="preserve">
 </t>
        </r>
        <r>
          <rPr>
            <sz val="9"/>
            <color rgb="FF000000"/>
            <rFont val="Liberation Sans"/>
            <family val="2"/>
          </rPr>
          <t>a construção de usinas, estações e subestações hidrelétricas, eólicas, nucleares, termoelétricas, a construção de redes de transmissão e distribuição de energia elétrica, inclusive o serviço de eletrificação rural;</t>
        </r>
        <r>
          <rPr>
            <sz val="9"/>
            <color rgb="FF000000"/>
            <rFont val="Liberation Sans"/>
            <family val="2"/>
          </rPr>
          <t xml:space="preserve">
 </t>
        </r>
        <r>
          <rPr>
            <sz val="9"/>
            <color rgb="FF000000"/>
            <rFont val="Liberation Sans"/>
            <family val="2"/>
          </rPr>
          <t>a construção de redes de eletrificação para ferrovias e metropolitano, conforme classificação 4221-9/02 do CNAE 2.0;</t>
        </r>
        <r>
          <rPr>
            <sz val="9"/>
            <color rgb="FF000000"/>
            <rFont val="Liberation Sans"/>
            <family val="2"/>
          </rPr>
          <t xml:space="preserve">
 </t>
        </r>
        <r>
          <rPr>
            <sz val="9"/>
            <color rgb="FF000000"/>
            <rFont val="Liberation Sans"/>
            <family val="2"/>
          </rPr>
          <t>a manutenção de redes de distribuição de energia elétrica, quando executada por empresa não produtora ou distribuidora de energia elétrica, conforme classificação 4221-9/03 do CNAE 2.0;</t>
        </r>
        <r>
          <rPr>
            <sz val="9"/>
            <color rgb="FF000000"/>
            <rFont val="Liberation Sans"/>
            <family val="2"/>
          </rPr>
          <t xml:space="preserve">
 </t>
        </r>
        <r>
          <rPr>
            <sz val="9"/>
            <color rgb="FF000000"/>
            <rFont val="Liberation Sans"/>
            <family val="2"/>
          </rPr>
          <t>obras de iluminação pública e a construção de barragens e represas para geração de energia elétrica.</t>
        </r>
        <r>
          <rPr>
            <sz val="9"/>
            <color rgb="FF000000"/>
            <rFont val="Liberation Sans"/>
            <family val="2"/>
          </rPr>
          <t xml:space="preserve">
</t>
        </r>
        <r>
          <rPr>
            <sz val="9"/>
            <color rgb="FF000000"/>
            <rFont val="Liberation Sans"/>
            <family val="2"/>
          </rPr>
          <t xml:space="preserve">
3.3.10.7.6.5 Para o tipo de obra “Portuárias, Marítimas e Fluviais” enquadram-se:</t>
        </r>
        <r>
          <rPr>
            <sz val="9"/>
            <color rgb="FF000000"/>
            <rFont val="Liberation Sans"/>
            <family val="2"/>
          </rPr>
          <t xml:space="preserve">
 </t>
        </r>
        <r>
          <rPr>
            <sz val="9"/>
            <color rgb="FF000000"/>
            <rFont val="Liberation Sans"/>
            <family val="2"/>
          </rPr>
          <t>obras marítimas e fluviais, tais como, construção de instalações portuárias, construção de portos e marinas, construção de eclusas e canais de navegação (vias navegáveis), enrrocamentos, obras de dragagem, aterro hidráulico, barragens, represas e diques, exceto para energia elétrica, a construção de emissários submarinos, a instalação de cabos submarinos, conforme classificação 4291-0 do CNAE 2.0;</t>
        </r>
        <r>
          <rPr>
            <sz val="9"/>
            <color rgb="FF000000"/>
            <rFont val="Liberation Sans"/>
            <family val="2"/>
          </rPr>
          <t xml:space="preserve">
 </t>
        </r>
        <r>
          <rPr>
            <sz val="9"/>
            <color rgb="FF000000"/>
            <rFont val="Liberation Sans"/>
            <family val="2"/>
          </rPr>
          <t>a construção de píeres e outras obras com influência direta de cursos d’água.</t>
        </r>
        <r>
          <rPr>
            <sz val="9"/>
            <color rgb="FF000000"/>
            <rFont val="Liberation Sans"/>
            <family val="2"/>
          </rPr>
          <t xml:space="preserve">
</t>
        </r>
      </text>
    </comment>
    <comment ref="C17" authorId="0" shapeId="0" xr:uid="{0405D2BD-FF14-4EDC-8D5A-C88A730B3C2C}">
      <text>
        <r>
          <rPr>
            <sz val="10"/>
            <color rgb="FF000000"/>
            <rFont val="Liberation Sans"/>
            <family val="2"/>
          </rPr>
          <t>ADMINISTRAÇÃO CENTRAL</t>
        </r>
        <r>
          <rPr>
            <sz val="10"/>
            <color rgb="FF000000"/>
            <rFont val="Liberation Sans"/>
            <family val="2"/>
          </rPr>
          <t xml:space="preserve">
Diretoria e secretarias</t>
        </r>
        <r>
          <rPr>
            <sz val="10"/>
            <color rgb="FF000000"/>
            <rFont val="Liberation Sans"/>
            <family val="2"/>
          </rPr>
          <t xml:space="preserve">
Suprimentos  e Compras</t>
        </r>
        <r>
          <rPr>
            <sz val="10"/>
            <color rgb="FF000000"/>
            <rFont val="Liberation Sans"/>
            <family val="2"/>
          </rPr>
          <t xml:space="preserve">
Financeiro, incluindo Tesouraria e Contabilidade</t>
        </r>
        <r>
          <rPr>
            <sz val="10"/>
            <color rgb="FF000000"/>
            <rFont val="Liberation Sans"/>
            <family val="2"/>
          </rPr>
          <t xml:space="preserve">
Jurídico</t>
        </r>
        <r>
          <rPr>
            <sz val="10"/>
            <color rgb="FF000000"/>
            <rFont val="Liberation Sans"/>
            <family val="2"/>
          </rPr>
          <t xml:space="preserve">
Recursos Humanos</t>
        </r>
        <r>
          <rPr>
            <sz val="10"/>
            <color rgb="FF000000"/>
            <rFont val="Liberation Sans"/>
            <family val="2"/>
          </rPr>
          <t xml:space="preserve">
Planejamento e Orçamentos</t>
        </r>
        <r>
          <rPr>
            <sz val="10"/>
            <color rgb="FF000000"/>
            <rFont val="Liberation Sans"/>
            <family val="2"/>
          </rPr>
          <t xml:space="preserve">
Comercial</t>
        </r>
        <r>
          <rPr>
            <sz val="10"/>
            <color rgb="FF000000"/>
            <rFont val="Liberation Sans"/>
            <family val="2"/>
          </rPr>
          <t xml:space="preserve">
Apoio e Deposito</t>
        </r>
        <r>
          <rPr>
            <sz val="10"/>
            <color rgb="FF000000"/>
            <rFont val="Liberation Sans"/>
            <family val="2"/>
          </rPr>
          <t xml:space="preserve">
Despesas de instalação do Escritório Central</t>
        </r>
        <r>
          <rPr>
            <sz val="10"/>
            <color rgb="FF000000"/>
            <rFont val="Liberation Sans"/>
            <family val="2"/>
          </rPr>
          <t xml:space="preserve">
Seguros do Escritório Central e Deposito</t>
        </r>
        <r>
          <rPr>
            <sz val="10"/>
            <color rgb="FF000000"/>
            <rFont val="Liberation Sans"/>
            <family val="2"/>
          </rPr>
          <t xml:space="preserve">
Taxas para funcionamento</t>
        </r>
        <r>
          <rPr>
            <sz val="10"/>
            <color rgb="FF000000"/>
            <rFont val="Liberation Sans"/>
            <family val="2"/>
          </rPr>
          <t xml:space="preserve">
Material de consumo (limpeza, higiene, escritório).</t>
        </r>
        <r>
          <rPr>
            <sz val="10"/>
            <color rgb="FF000000"/>
            <rFont val="Liberation Sans"/>
            <family val="2"/>
          </rPr>
          <t xml:space="preserve">
Consumo de energia, água, telefone etc.</t>
        </r>
        <r>
          <rPr>
            <sz val="10"/>
            <color rgb="FF000000"/>
            <rFont val="Liberation Sans"/>
            <family val="2"/>
          </rPr>
          <t xml:space="preserve">
Estes custos incidem na obra, pois a operação de uma empresa que tem em sua sede, uma estrutura montada para atender TODAS as obras em andamento é um custo que deverá ser reembolsado pela obra.</t>
        </r>
        <r>
          <rPr>
            <sz val="10"/>
            <color rgb="FF000000"/>
            <rFont val="Liberation Sans"/>
            <family val="2"/>
          </rPr>
          <t xml:space="preserve">
A valoração destes custos deveria ser enfocada em função do faturamento anual da empresa, porém nem sempre estes dados estão disponíveis no momento de estabelecer-se o DI.</t>
        </r>
        <r>
          <rPr>
            <sz val="10"/>
            <color rgb="FF000000"/>
            <rFont val="Liberation Sans"/>
            <family val="2"/>
          </rPr>
          <t xml:space="preserve">
 </t>
        </r>
        <r>
          <rPr>
            <sz val="10"/>
            <color rgb="FF000000"/>
            <rFont val="Liberation Sans"/>
            <family val="2"/>
          </rPr>
          <t xml:space="preserve">Desta forma, usualmente rateia-se os custos acima do escritório central para a obra.  </t>
        </r>
        <r>
          <rPr>
            <sz val="10"/>
            <color rgb="FF000000"/>
            <rFont val="Liberation Sans"/>
            <family val="2"/>
          </rPr>
          <t xml:space="preserve">
Varia de empresa para empresa. Quando não é levantado são sugeridos valores entre 2% e 8% sobre o custo direto de produção (CD).</t>
        </r>
      </text>
    </comment>
    <comment ref="C18" authorId="0" shapeId="0" xr:uid="{F681719A-13F3-40F2-BAC9-177AC123244F}">
      <text>
        <r>
          <rPr>
            <sz val="10"/>
            <color rgb="FF000000"/>
            <rFont val="Liberation Sans"/>
            <family val="2"/>
          </rPr>
          <t>Compreende os imprevistos que são ocasionados na obra, feriados extraordinários, substituição de materiais por outros de melhor qualidade, etc.</t>
        </r>
        <r>
          <rPr>
            <sz val="10"/>
            <color rgb="FF000000"/>
            <rFont val="Liberation Sans"/>
            <family val="2"/>
          </rPr>
          <t xml:space="preserve">
</t>
        </r>
        <r>
          <rPr>
            <sz val="10"/>
            <color rgb="FF000000"/>
            <rFont val="Liberation Sans"/>
            <family val="2"/>
          </rPr>
          <t xml:space="preserve">
TIPOS DE IMPREVISTOS</t>
        </r>
        <r>
          <rPr>
            <sz val="10"/>
            <color rgb="FF000000"/>
            <rFont val="Liberation Sans"/>
            <family val="2"/>
          </rPr>
          <t xml:space="preserve">
FORÇA MAIOR:</t>
        </r>
        <r>
          <rPr>
            <sz val="10"/>
            <color rgb="FF000000"/>
            <rFont val="Liberation Sans"/>
            <family val="2"/>
          </rPr>
          <t xml:space="preserve">
NATURAIS:ENCHENTES, RAIOS, VENDAVAIS</t>
        </r>
        <r>
          <rPr>
            <sz val="10"/>
            <color rgb="FF000000"/>
            <rFont val="Liberation Sans"/>
            <family val="2"/>
          </rPr>
          <t xml:space="preserve">
ECONÔMICOS:CRIAÇAO DE NOVOS IMPOSTOS, JORNADAS DE TRABALHO DIFERENTES</t>
        </r>
        <r>
          <rPr>
            <sz val="10"/>
            <color rgb="FF000000"/>
            <rFont val="Liberation Sans"/>
            <family val="2"/>
          </rPr>
          <t xml:space="preserve">
SÓCIO-POLÍTICOS: GREVES, GUERRAS, SAQUES</t>
        </r>
        <r>
          <rPr>
            <sz val="10"/>
            <color rgb="FF000000"/>
            <rFont val="Liberation Sans"/>
            <family val="2"/>
          </rPr>
          <t xml:space="preserve">
DE PREVISIBILIDADE RELATIVA:</t>
        </r>
        <r>
          <rPr>
            <sz val="10"/>
            <color rgb="FF000000"/>
            <rFont val="Liberation Sans"/>
            <family val="2"/>
          </rPr>
          <t xml:space="preserve">
NATURAIS:CHEIAS, CHUVAS</t>
        </r>
        <r>
          <rPr>
            <sz val="10"/>
            <color rgb="FF000000"/>
            <rFont val="Liberation Sans"/>
            <family val="2"/>
          </rPr>
          <t xml:space="preserve">
ECONÔMICOS:ATRASO DE PAGAMENTO, AUMENTO DA INFLAÇÃO, ATRASOS DE TERCEIROS</t>
        </r>
        <r>
          <rPr>
            <sz val="10"/>
            <color rgb="FF000000"/>
            <rFont val="Liberation Sans"/>
            <family val="2"/>
          </rPr>
          <t xml:space="preserve">
HUMANOS: VARIAÇÕES DE PRODUTIVIDADE, INTERRUPÇÕES DE TRABALHO, ACORDOS JUDICIAIS DE QUESTÕES TRABALHISTAS</t>
        </r>
        <r>
          <rPr>
            <sz val="10"/>
            <color rgb="FF000000"/>
            <rFont val="Liberation Sans"/>
            <family val="2"/>
          </rPr>
          <t xml:space="preserve">
ALEATÓRIOS:</t>
        </r>
        <r>
          <rPr>
            <sz val="10"/>
            <color rgb="FF000000"/>
            <rFont val="Liberation Sans"/>
            <family val="2"/>
          </rPr>
          <t xml:space="preserve">
DE DIFÍCIL PREVISÃO, TAIS COMO ACIDENTES, SUBSTITUIÇÕES DE MATERIAIS, FURTOS, PERDA DE MATERIAL POR VANDALISMO, ETC.</t>
        </r>
        <r>
          <rPr>
            <sz val="10"/>
            <color rgb="FF000000"/>
            <rFont val="Liberation Sans"/>
            <family val="2"/>
          </rPr>
          <t xml:space="preserve">
</t>
        </r>
        <r>
          <rPr>
            <sz val="10"/>
            <color rgb="FF000000"/>
            <rFont val="Liberation Sans"/>
            <family val="2"/>
          </rPr>
          <t xml:space="preserve">
</t>
        </r>
      </text>
    </comment>
    <comment ref="C19" authorId="0" shapeId="0" xr:uid="{D220D2DE-E0EB-4369-B163-B4F7A1E600D1}">
      <text>
        <r>
          <rPr>
            <sz val="10"/>
            <color rgb="FF000000"/>
            <rFont val="Liberation Sans"/>
            <family val="2"/>
          </rPr>
          <t>Remuneração de recursos investidos pelo contratado na execução da obra em benefício de contratante.</t>
        </r>
        <r>
          <rPr>
            <sz val="10"/>
            <color rgb="FF000000"/>
            <rFont val="Liberation Sans"/>
            <family val="2"/>
          </rPr>
          <t xml:space="preserve">
Se o contratante não dá um adiantamento para o início da obra, o contratado deverá investir um capital sobre o qual terá uma despesa financeira correspondente ao prazo entre o desembolso e o recebimento (consideramos 30 dias).</t>
        </r>
        <r>
          <rPr>
            <sz val="10"/>
            <color rgb="FF000000"/>
            <rFont val="Liberation Sans"/>
            <family val="2"/>
          </rPr>
          <t xml:space="preserve">
 </t>
        </r>
        <r>
          <rPr>
            <sz val="10"/>
            <color rgb="FF000000"/>
            <rFont val="Liberation Sans"/>
            <family val="2"/>
          </rPr>
          <t>É sugerido adotar o valor dos rendimentos do CDB.</t>
        </r>
        <r>
          <rPr>
            <sz val="10"/>
            <color rgb="FF000000"/>
            <rFont val="Liberation Sans"/>
            <family val="2"/>
          </rPr>
          <t xml:space="preserve">
</t>
        </r>
      </text>
    </comment>
    <comment ref="C22" authorId="0" shapeId="0" xr:uid="{024858CC-0D8F-4BC9-8A77-3B40180692CB}">
      <text>
        <r>
          <rPr>
            <sz val="10"/>
            <color rgb="FF000000"/>
            <rFont val="Liberation Sans"/>
            <family val="2"/>
          </rPr>
          <t>O lucro de uma determinada obra é o resultado financeiro positivo resultante da diferença entre todas as receitas e das despesas da obra.</t>
        </r>
        <r>
          <rPr>
            <sz val="10"/>
            <color rgb="FF000000"/>
            <rFont val="Liberation Sans"/>
            <family val="2"/>
          </rPr>
          <t xml:space="preserve">
Este valor, após o recolhimento do Imposto de renda é o lucro da Empresa, ou sua remuneração.</t>
        </r>
        <r>
          <rPr>
            <sz val="10"/>
            <color rgb="FF000000"/>
            <rFont val="Liberation Sans"/>
            <family val="2"/>
          </rPr>
          <t xml:space="preserve">
</t>
        </r>
      </text>
    </comment>
    <comment ref="C26" authorId="0" shapeId="0" xr:uid="{60FE71AF-DD1F-420C-B508-2703C7F64154}">
      <text>
        <r>
          <rPr>
            <sz val="10"/>
            <color rgb="FF000000"/>
            <rFont val="Liberation Sans"/>
            <family val="2"/>
          </rPr>
          <t>Referem-se aos tributos ou impostos cobrados sobre a receita total da obra e compreendem os impostos citados nas colunas abaixo.</t>
        </r>
        <r>
          <rPr>
            <sz val="10"/>
            <color rgb="FF000000"/>
            <rFont val="Liberation Sans"/>
            <family val="2"/>
          </rPr>
          <t xml:space="preserve">
</t>
        </r>
        <r>
          <rPr>
            <sz val="10"/>
            <color rgb="FF000000"/>
            <rFont val="Liberation Sans"/>
            <family val="2"/>
          </rPr>
          <t xml:space="preserve">
Segundo recomendação do TCU (Tribunal de Contas da União) o IRPJ (Imposto de Renda Pessoa Jurídica) e CSLL (Contribuição Social Sobre o Lucro Líquido) não devem ser incluídos nos orçamentos de obras, já que estão relacionados com o desempenho financeiro da empresa e não com a execução do serviço de construção civil que está sendo orçado.</t>
        </r>
      </text>
    </comment>
    <comment ref="C31" authorId="0" shapeId="0" xr:uid="{5C5B1AEC-9028-4E04-B33F-6939921003DD}">
      <text>
        <r>
          <rPr>
            <sz val="10"/>
            <color rgb="FF000000"/>
            <rFont val="Liberation Sans"/>
            <family val="2"/>
          </rPr>
          <t>COFINS (Contribuição para Financiamento da Seguridade Socia Financia a seguridade social pelo sistema S (SESC, SESI, SENAC, SENAI, SEST, SENAT, SENAR E SEBRAE).</t>
        </r>
      </text>
    </comment>
    <comment ref="C32" authorId="0" shapeId="0" xr:uid="{B8BCDC15-C362-4ACA-A1F0-62BADBDE3FA7}">
      <text>
        <r>
          <rPr>
            <sz val="10"/>
            <color rgb="FF000000"/>
            <rFont val="Liberation Sans"/>
            <family val="2"/>
          </rPr>
          <t>PIS (Programa de Integração Social) - 0,65% : Financia o pagamento do seguro desemprego e do abono dos trabalhadores que ganham até dois salários mínimos, bem como o financiamento de  programas de desenvolvimento econômico.</t>
        </r>
        <r>
          <rPr>
            <sz val="10"/>
            <color rgb="FF000000"/>
            <rFont val="Liberation Sans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3" authorId="0" shapeId="0" xr:uid="{7BBD467F-5471-4452-9001-862E94BE5C23}">
      <text>
        <r>
          <rPr>
            <sz val="9"/>
            <color rgb="FF000000"/>
            <rFont val="Liberation Sans"/>
            <family val="2"/>
          </rPr>
          <t>Nome do Orgão  ou Empresa Executante</t>
        </r>
      </text>
    </comment>
    <comment ref="B9" authorId="0" shapeId="0" xr:uid="{173FC9A8-8AF3-4CBF-A172-0FC681A3A80D}">
      <text>
        <r>
          <rPr>
            <b/>
            <sz val="9"/>
            <color rgb="FF000000"/>
            <rFont val="Liberation Sans"/>
            <family val="2"/>
          </rPr>
          <t>Escolha</t>
        </r>
        <r>
          <rPr>
            <b/>
            <sz val="9"/>
            <color rgb="FF000000"/>
            <rFont val="Liberation Sans"/>
            <family val="2"/>
          </rPr>
          <t xml:space="preserve">
</t>
        </r>
      </text>
    </comment>
    <comment ref="B13" authorId="0" shapeId="0" xr:uid="{F167F8B9-98B2-45CE-BBCF-9EC4EC2251AD}">
      <text>
        <r>
          <rPr>
            <sz val="9"/>
            <color rgb="FF000000"/>
            <rFont val="Liberation Sans"/>
            <family val="2"/>
          </rPr>
          <t>3.3.10.7.6.1 “Construção de Edifícios” enquadram-se:</t>
        </r>
        <r>
          <rPr>
            <sz val="9"/>
            <color rgb="FF000000"/>
            <rFont val="Liberation Sans"/>
            <family val="2"/>
          </rPr>
          <t xml:space="preserve">
 </t>
        </r>
        <r>
          <rPr>
            <sz val="9"/>
            <color rgb="FF000000"/>
            <rFont val="Liberation Sans"/>
            <family val="2"/>
          </rPr>
          <t>a construção e reforma de edifícios, unidades habitacionais, escolas, hospitais, hotéis, restaurantes, armazéns e depósitos, edifícios para uso agropecuário, estações para trens e metropolitanos, estádios esportivos e quadras cobertas, instalações para embarque e desembarque de passageiros (em aeroportos, rodoviárias, portos, entre outros), penitenciárias e presídios, a construção de edifícios industriais (fábricas, oficinas, galpões industriais, entre outros), conforme classificação 4120-4 do CNAE 2.0;</t>
        </r>
        <r>
          <rPr>
            <sz val="9"/>
            <color rgb="FF000000"/>
            <rFont val="Liberation Sans"/>
            <family val="2"/>
          </rPr>
          <t xml:space="preserve">
 </t>
        </r>
        <r>
          <rPr>
            <sz val="9"/>
            <color rgb="FF000000"/>
            <rFont val="Liberation Sans"/>
            <family val="2"/>
          </rPr>
          <t>pórticos, mirantes e outros edifícios de finalidade turística.</t>
        </r>
        <r>
          <rPr>
            <sz val="9"/>
            <color rgb="FF000000"/>
            <rFont val="Liberation Sans"/>
            <family val="2"/>
          </rPr>
          <t xml:space="preserve">
</t>
        </r>
        <r>
          <rPr>
            <sz val="9"/>
            <color rgb="FF000000"/>
            <rFont val="Liberation Sans"/>
            <family val="2"/>
          </rPr>
          <t xml:space="preserve">
3.3.10.7.6.2 “Construção de Rodovias e Ferrovias” enquadram-se:</t>
        </r>
        <r>
          <rPr>
            <sz val="9"/>
            <color rgb="FF000000"/>
            <rFont val="Liberation Sans"/>
            <family val="2"/>
          </rPr>
          <t xml:space="preserve">
 </t>
        </r>
        <r>
          <rPr>
            <sz val="9"/>
            <color rgb="FF000000"/>
            <rFont val="Liberation Sans"/>
            <family val="2"/>
          </rPr>
          <t>a construção e recuperação de autoestradas, rodovias e outras vias não urbanas para passagem de veículos, vias férreas de superfície ou subterrâneas (inclusive para metropolitanos), pistas de aeroportos;</t>
        </r>
        <r>
          <rPr>
            <sz val="9"/>
            <color rgb="FF000000"/>
            <rFont val="Liberation Sans"/>
            <family val="2"/>
          </rPr>
          <t xml:space="preserve">
 </t>
        </r>
        <r>
          <rPr>
            <sz val="9"/>
            <color rgb="FF000000"/>
            <rFont val="Liberation Sans"/>
            <family val="2"/>
          </rPr>
          <t>a pavimentação de autoestradas, rodovias e outras vias não urbanas, construção de pontes, viadutos e túneis, a instalação de barreiras acústicas, a construção de praças de pedágio, a sinalização com pintura em rodovias e aeroportos, a instalação de placas de sinalização de tráfego e semelhantes, conforme classificação 4211-1 do CNAE 2.0;</t>
        </r>
        <r>
          <rPr>
            <sz val="9"/>
            <color rgb="FF000000"/>
            <rFont val="Liberation Sans"/>
            <family val="2"/>
          </rPr>
          <t xml:space="preserve">
 </t>
        </r>
        <r>
          <rPr>
            <sz val="9"/>
            <color rgb="FF000000"/>
            <rFont val="Liberation Sans"/>
            <family val="2"/>
          </rPr>
          <t>a construção, pavimentação e sinalização de vias urbanas, ruas e locais para estacionamento de veículos, a construção de praças, pista de atletismo, campos de futebol e calçadas para pedestres, elevados, passarelas e ciclovias, metrô e VLT.</t>
        </r>
        <r>
          <rPr>
            <sz val="9"/>
            <color rgb="FF000000"/>
            <rFont val="Liberation Sans"/>
            <family val="2"/>
          </rPr>
          <t xml:space="preserve">
</t>
        </r>
        <r>
          <rPr>
            <sz val="9"/>
            <color rgb="FF000000"/>
            <rFont val="Liberation Sans"/>
            <family val="2"/>
          </rPr>
          <t xml:space="preserve">
3.3.10.7.6.3 “Construção de Redes de Abastecimento de Água, Coleta de Esgoto e Construções Correlatas” enquadram-se:</t>
        </r>
        <r>
          <rPr>
            <sz val="9"/>
            <color rgb="FF000000"/>
            <rFont val="Liberation Sans"/>
            <family val="2"/>
          </rPr>
          <t xml:space="preserve">
 </t>
        </r>
        <r>
          <rPr>
            <sz val="9"/>
            <color rgb="FF000000"/>
            <rFont val="Liberation Sans"/>
            <family val="2"/>
          </rPr>
          <t>a construção de sistemas para o abastecimento de água tratada - reservatórios de distribuição, estações elevatórias de bombeamento, linhas principais de adução de longa e média distância e redes de distribuição de água, a construção de redes de coleta de esgoto, inclusive de interceptores, estações de tratamento de esgoto (ETE), estações de bombeamento de esgoto (EBE), a construção de galerias pluviais (obras de micro e macrodrenagem);</t>
        </r>
        <r>
          <rPr>
            <sz val="9"/>
            <color rgb="FF000000"/>
            <rFont val="Liberation Sans"/>
            <family val="2"/>
          </rPr>
          <t xml:space="preserve">
 </t>
        </r>
        <r>
          <rPr>
            <sz val="9"/>
            <color rgb="FF000000"/>
            <rFont val="Liberation Sans"/>
            <family val="2"/>
          </rPr>
          <t>as obras de irrigação (canais), a manutenção de redes de abastecimento de água tratada, a manutenção de redes de coleta e de sistemas de tratamento de esgoto, conforme classificação 4222-7 do CNAE 2.0;</t>
        </r>
        <r>
          <rPr>
            <sz val="9"/>
            <color rgb="FF000000"/>
            <rFont val="Liberation Sans"/>
            <family val="2"/>
          </rPr>
          <t xml:space="preserve">
 </t>
        </r>
        <r>
          <rPr>
            <sz val="9"/>
            <color rgb="FF000000"/>
            <rFont val="Liberation Sans"/>
            <family val="2"/>
          </rPr>
          <t>a construção de estações de tratamento de água (ETA).</t>
        </r>
        <r>
          <rPr>
            <sz val="9"/>
            <color rgb="FF000000"/>
            <rFont val="Liberation Sans"/>
            <family val="2"/>
          </rPr>
          <t xml:space="preserve">
</t>
        </r>
        <r>
          <rPr>
            <sz val="9"/>
            <color rgb="FF000000"/>
            <rFont val="Liberation Sans"/>
            <family val="2"/>
          </rPr>
          <t xml:space="preserve">
3.3.10.7.6.4 “Construção e Manutenção de Estações e Redes de Distribuição de Energia Elétrica” enquadram-se:</t>
        </r>
        <r>
          <rPr>
            <sz val="9"/>
            <color rgb="FF000000"/>
            <rFont val="Liberation Sans"/>
            <family val="2"/>
          </rPr>
          <t xml:space="preserve">
 </t>
        </r>
        <r>
          <rPr>
            <sz val="9"/>
            <color rgb="FF000000"/>
            <rFont val="Liberation Sans"/>
            <family val="2"/>
          </rPr>
          <t>a construção de usinas, estações e subestações hidrelétricas, eólicas, nucleares, termoelétricas, a construção de redes de transmissão e distribuição de energia elétrica, inclusive o serviço de eletrificação rural;</t>
        </r>
        <r>
          <rPr>
            <sz val="9"/>
            <color rgb="FF000000"/>
            <rFont val="Liberation Sans"/>
            <family val="2"/>
          </rPr>
          <t xml:space="preserve">
 </t>
        </r>
        <r>
          <rPr>
            <sz val="9"/>
            <color rgb="FF000000"/>
            <rFont val="Liberation Sans"/>
            <family val="2"/>
          </rPr>
          <t>a construção de redes de eletrificação para ferrovias e metropolitano, conforme classificação 4221-9/02 do CNAE 2.0;</t>
        </r>
        <r>
          <rPr>
            <sz val="9"/>
            <color rgb="FF000000"/>
            <rFont val="Liberation Sans"/>
            <family val="2"/>
          </rPr>
          <t xml:space="preserve">
 </t>
        </r>
        <r>
          <rPr>
            <sz val="9"/>
            <color rgb="FF000000"/>
            <rFont val="Liberation Sans"/>
            <family val="2"/>
          </rPr>
          <t>a manutenção de redes de distribuição de energia elétrica, quando executada por empresa não produtora ou distribuidora de energia elétrica, conforme classificação 4221-9/03 do CNAE 2.0;</t>
        </r>
        <r>
          <rPr>
            <sz val="9"/>
            <color rgb="FF000000"/>
            <rFont val="Liberation Sans"/>
            <family val="2"/>
          </rPr>
          <t xml:space="preserve">
 </t>
        </r>
        <r>
          <rPr>
            <sz val="9"/>
            <color rgb="FF000000"/>
            <rFont val="Liberation Sans"/>
            <family val="2"/>
          </rPr>
          <t>obras de iluminação pública e a construção de barragens e represas para geração de energia elétrica.</t>
        </r>
        <r>
          <rPr>
            <sz val="9"/>
            <color rgb="FF000000"/>
            <rFont val="Liberation Sans"/>
            <family val="2"/>
          </rPr>
          <t xml:space="preserve">
</t>
        </r>
        <r>
          <rPr>
            <sz val="9"/>
            <color rgb="FF000000"/>
            <rFont val="Liberation Sans"/>
            <family val="2"/>
          </rPr>
          <t xml:space="preserve">
3.3.10.7.6.5 Para o tipo de obra “Portuárias, Marítimas e Fluviais” enquadram-se:</t>
        </r>
        <r>
          <rPr>
            <sz val="9"/>
            <color rgb="FF000000"/>
            <rFont val="Liberation Sans"/>
            <family val="2"/>
          </rPr>
          <t xml:space="preserve">
 </t>
        </r>
        <r>
          <rPr>
            <sz val="9"/>
            <color rgb="FF000000"/>
            <rFont val="Liberation Sans"/>
            <family val="2"/>
          </rPr>
          <t>obras marítimas e fluviais, tais como, construção de instalações portuárias, construção de portos e marinas, construção de eclusas e canais de navegação (vias navegáveis), enrrocamentos, obras de dragagem, aterro hidráulico, barragens, represas e diques, exceto para energia elétrica, a construção de emissários submarinos, a instalação de cabos submarinos, conforme classificação 4291-0 do CNAE 2.0;</t>
        </r>
        <r>
          <rPr>
            <sz val="9"/>
            <color rgb="FF000000"/>
            <rFont val="Liberation Sans"/>
            <family val="2"/>
          </rPr>
          <t xml:space="preserve">
 </t>
        </r>
        <r>
          <rPr>
            <sz val="9"/>
            <color rgb="FF000000"/>
            <rFont val="Liberation Sans"/>
            <family val="2"/>
          </rPr>
          <t>a construção de píeres e outras obras com influência direta de cursos d’água.</t>
        </r>
        <r>
          <rPr>
            <sz val="9"/>
            <color rgb="FF000000"/>
            <rFont val="Liberation Sans"/>
            <family val="2"/>
          </rPr>
          <t xml:space="preserve">
</t>
        </r>
      </text>
    </comment>
    <comment ref="C17" authorId="0" shapeId="0" xr:uid="{5174696C-4EF4-4F21-814A-670B943B6CAC}">
      <text>
        <r>
          <rPr>
            <sz val="10"/>
            <color rgb="FF000000"/>
            <rFont val="Liberation Sans"/>
            <family val="2"/>
          </rPr>
          <t>ADMINISTRAÇÃO CENTRAL</t>
        </r>
        <r>
          <rPr>
            <sz val="10"/>
            <color rgb="FF000000"/>
            <rFont val="Liberation Sans"/>
            <family val="2"/>
          </rPr>
          <t xml:space="preserve">
Diretoria e secretarias</t>
        </r>
        <r>
          <rPr>
            <sz val="10"/>
            <color rgb="FF000000"/>
            <rFont val="Liberation Sans"/>
            <family val="2"/>
          </rPr>
          <t xml:space="preserve">
Suprimentos  e Compras</t>
        </r>
        <r>
          <rPr>
            <sz val="10"/>
            <color rgb="FF000000"/>
            <rFont val="Liberation Sans"/>
            <family val="2"/>
          </rPr>
          <t xml:space="preserve">
Financeiro, incluindo Tesouraria e Contabilidade</t>
        </r>
        <r>
          <rPr>
            <sz val="10"/>
            <color rgb="FF000000"/>
            <rFont val="Liberation Sans"/>
            <family val="2"/>
          </rPr>
          <t xml:space="preserve">
Jurídico</t>
        </r>
        <r>
          <rPr>
            <sz val="10"/>
            <color rgb="FF000000"/>
            <rFont val="Liberation Sans"/>
            <family val="2"/>
          </rPr>
          <t xml:space="preserve">
Recursos Humanos</t>
        </r>
        <r>
          <rPr>
            <sz val="10"/>
            <color rgb="FF000000"/>
            <rFont val="Liberation Sans"/>
            <family val="2"/>
          </rPr>
          <t xml:space="preserve">
Planejamento e Orçamentos</t>
        </r>
        <r>
          <rPr>
            <sz val="10"/>
            <color rgb="FF000000"/>
            <rFont val="Liberation Sans"/>
            <family val="2"/>
          </rPr>
          <t xml:space="preserve">
Comercial</t>
        </r>
        <r>
          <rPr>
            <sz val="10"/>
            <color rgb="FF000000"/>
            <rFont val="Liberation Sans"/>
            <family val="2"/>
          </rPr>
          <t xml:space="preserve">
Apoio e Deposito</t>
        </r>
        <r>
          <rPr>
            <sz val="10"/>
            <color rgb="FF000000"/>
            <rFont val="Liberation Sans"/>
            <family val="2"/>
          </rPr>
          <t xml:space="preserve">
Despesas de instalação do Escritório Central</t>
        </r>
        <r>
          <rPr>
            <sz val="10"/>
            <color rgb="FF000000"/>
            <rFont val="Liberation Sans"/>
            <family val="2"/>
          </rPr>
          <t xml:space="preserve">
Seguros do Escritório Central e Deposito</t>
        </r>
        <r>
          <rPr>
            <sz val="10"/>
            <color rgb="FF000000"/>
            <rFont val="Liberation Sans"/>
            <family val="2"/>
          </rPr>
          <t xml:space="preserve">
Taxas para funcionamento</t>
        </r>
        <r>
          <rPr>
            <sz val="10"/>
            <color rgb="FF000000"/>
            <rFont val="Liberation Sans"/>
            <family val="2"/>
          </rPr>
          <t xml:space="preserve">
Material de consumo (limpeza, higiene, escritório).</t>
        </r>
        <r>
          <rPr>
            <sz val="10"/>
            <color rgb="FF000000"/>
            <rFont val="Liberation Sans"/>
            <family val="2"/>
          </rPr>
          <t xml:space="preserve">
Consumo de energia, água, telefone etc.</t>
        </r>
        <r>
          <rPr>
            <sz val="10"/>
            <color rgb="FF000000"/>
            <rFont val="Liberation Sans"/>
            <family val="2"/>
          </rPr>
          <t xml:space="preserve">
Estes custos incidem na obra, pois a operação de uma empresa que tem em sua sede, uma estrutura montada para atender TODAS as obras em andamento é um custo que deverá ser reembolsado pela obra.</t>
        </r>
        <r>
          <rPr>
            <sz val="10"/>
            <color rgb="FF000000"/>
            <rFont val="Liberation Sans"/>
            <family val="2"/>
          </rPr>
          <t xml:space="preserve">
A valoração destes custos deveria ser enfocada em função do faturamento anual da empresa, porém nem sempre estes dados estão disponíveis no momento de estabelecer-se o DI.</t>
        </r>
        <r>
          <rPr>
            <sz val="10"/>
            <color rgb="FF000000"/>
            <rFont val="Liberation Sans"/>
            <family val="2"/>
          </rPr>
          <t xml:space="preserve">
 </t>
        </r>
        <r>
          <rPr>
            <sz val="10"/>
            <color rgb="FF000000"/>
            <rFont val="Liberation Sans"/>
            <family val="2"/>
          </rPr>
          <t xml:space="preserve">Desta forma, usualmente rateia-se os custos acima do escritório central para a obra.  </t>
        </r>
        <r>
          <rPr>
            <sz val="10"/>
            <color rgb="FF000000"/>
            <rFont val="Liberation Sans"/>
            <family val="2"/>
          </rPr>
          <t xml:space="preserve">
Varia de empresa para empresa. Quando não é levantado são sugeridos valores entre 2% e 8% sobre o custo direto de produção (CD).</t>
        </r>
      </text>
    </comment>
    <comment ref="C18" authorId="0" shapeId="0" xr:uid="{A61E1528-98CB-489D-868D-95CAAFFE5684}">
      <text>
        <r>
          <rPr>
            <sz val="10"/>
            <color rgb="FF000000"/>
            <rFont val="Liberation Sans"/>
            <family val="2"/>
          </rPr>
          <t>Compreende os imprevistos que são ocasionados na obra, feriados extraordinários, substituição de materiais por outros de melhor qualidade, etc.</t>
        </r>
        <r>
          <rPr>
            <sz val="10"/>
            <color rgb="FF000000"/>
            <rFont val="Liberation Sans"/>
            <family val="2"/>
          </rPr>
          <t xml:space="preserve">
</t>
        </r>
        <r>
          <rPr>
            <sz val="10"/>
            <color rgb="FF000000"/>
            <rFont val="Liberation Sans"/>
            <family val="2"/>
          </rPr>
          <t xml:space="preserve">
TIPOS DE IMPREVISTOS</t>
        </r>
        <r>
          <rPr>
            <sz val="10"/>
            <color rgb="FF000000"/>
            <rFont val="Liberation Sans"/>
            <family val="2"/>
          </rPr>
          <t xml:space="preserve">
FORÇA MAIOR:</t>
        </r>
        <r>
          <rPr>
            <sz val="10"/>
            <color rgb="FF000000"/>
            <rFont val="Liberation Sans"/>
            <family val="2"/>
          </rPr>
          <t xml:space="preserve">
NATURAIS:ENCHENTES, RAIOS, VENDAVAIS</t>
        </r>
        <r>
          <rPr>
            <sz val="10"/>
            <color rgb="FF000000"/>
            <rFont val="Liberation Sans"/>
            <family val="2"/>
          </rPr>
          <t xml:space="preserve">
ECONÔMICOS:CRIAÇAO DE NOVOS IMPOSTOS, JORNADAS DE TRABALHO DIFERENTES</t>
        </r>
        <r>
          <rPr>
            <sz val="10"/>
            <color rgb="FF000000"/>
            <rFont val="Liberation Sans"/>
            <family val="2"/>
          </rPr>
          <t xml:space="preserve">
SÓCIO-POLÍTICOS: GREVES, GUERRAS, SAQUES</t>
        </r>
        <r>
          <rPr>
            <sz val="10"/>
            <color rgb="FF000000"/>
            <rFont val="Liberation Sans"/>
            <family val="2"/>
          </rPr>
          <t xml:space="preserve">
DE PREVISIBILIDADE RELATIVA:</t>
        </r>
        <r>
          <rPr>
            <sz val="10"/>
            <color rgb="FF000000"/>
            <rFont val="Liberation Sans"/>
            <family val="2"/>
          </rPr>
          <t xml:space="preserve">
NATURAIS:CHEIAS, CHUVAS</t>
        </r>
        <r>
          <rPr>
            <sz val="10"/>
            <color rgb="FF000000"/>
            <rFont val="Liberation Sans"/>
            <family val="2"/>
          </rPr>
          <t xml:space="preserve">
ECONÔMICOS:ATRASO DE PAGAMENTO, AUMENTO DA INFLAÇÃO, ATRASOS DE TERCEIROS</t>
        </r>
        <r>
          <rPr>
            <sz val="10"/>
            <color rgb="FF000000"/>
            <rFont val="Liberation Sans"/>
            <family val="2"/>
          </rPr>
          <t xml:space="preserve">
HUMANOS: VARIAÇÕES DE PRODUTIVIDADE, INTERRUPÇÕES DE TRABALHO, ACORDOS JUDICIAIS DE QUESTÕES TRABALHISTAS</t>
        </r>
        <r>
          <rPr>
            <sz val="10"/>
            <color rgb="FF000000"/>
            <rFont val="Liberation Sans"/>
            <family val="2"/>
          </rPr>
          <t xml:space="preserve">
ALEATÓRIOS:</t>
        </r>
        <r>
          <rPr>
            <sz val="10"/>
            <color rgb="FF000000"/>
            <rFont val="Liberation Sans"/>
            <family val="2"/>
          </rPr>
          <t xml:space="preserve">
DE DIFÍCIL PREVISÃO, TAIS COMO ACIDENTES, SUBSTITUIÇÕES DE MATERIAIS, FURTOS, PERDA DE MATERIAL POR VANDALISMO, ETC.</t>
        </r>
        <r>
          <rPr>
            <sz val="10"/>
            <color rgb="FF000000"/>
            <rFont val="Liberation Sans"/>
            <family val="2"/>
          </rPr>
          <t xml:space="preserve">
</t>
        </r>
        <r>
          <rPr>
            <sz val="10"/>
            <color rgb="FF000000"/>
            <rFont val="Liberation Sans"/>
            <family val="2"/>
          </rPr>
          <t xml:space="preserve">
</t>
        </r>
      </text>
    </comment>
    <comment ref="C19" authorId="0" shapeId="0" xr:uid="{5AE4FD7E-28AE-4B66-A308-4C7D4DC3F9E9}">
      <text>
        <r>
          <rPr>
            <sz val="10"/>
            <color rgb="FF000000"/>
            <rFont val="Liberation Sans"/>
            <family val="2"/>
          </rPr>
          <t>Remuneração de recursos investidos pelo contratado na execução da obra em benefício de contratante.</t>
        </r>
        <r>
          <rPr>
            <sz val="10"/>
            <color rgb="FF000000"/>
            <rFont val="Liberation Sans"/>
            <family val="2"/>
          </rPr>
          <t xml:space="preserve">
Se o contratante não dá um adiantamento para o início da obra, o contratado deverá investir um capital sobre o qual terá uma despesa financeira correspondente ao prazo entre o desembolso e o recebimento (consideramos 30 dias).</t>
        </r>
        <r>
          <rPr>
            <sz val="10"/>
            <color rgb="FF000000"/>
            <rFont val="Liberation Sans"/>
            <family val="2"/>
          </rPr>
          <t xml:space="preserve">
 </t>
        </r>
        <r>
          <rPr>
            <sz val="10"/>
            <color rgb="FF000000"/>
            <rFont val="Liberation Sans"/>
            <family val="2"/>
          </rPr>
          <t>É sugerido adotar o valor dos rendimentos do CDB.</t>
        </r>
        <r>
          <rPr>
            <sz val="10"/>
            <color rgb="FF000000"/>
            <rFont val="Liberation Sans"/>
            <family val="2"/>
          </rPr>
          <t xml:space="preserve">
</t>
        </r>
      </text>
    </comment>
    <comment ref="C22" authorId="0" shapeId="0" xr:uid="{5ABC0E29-F472-4090-99BE-5C3541F8B351}">
      <text>
        <r>
          <rPr>
            <sz val="10"/>
            <color rgb="FF000000"/>
            <rFont val="Liberation Sans"/>
            <family val="2"/>
          </rPr>
          <t>O lucro de uma determinada obra é o resultado financeiro positivo resultante da diferença entre todas as receitas e das despesas da obra.</t>
        </r>
        <r>
          <rPr>
            <sz val="10"/>
            <color rgb="FF000000"/>
            <rFont val="Liberation Sans"/>
            <family val="2"/>
          </rPr>
          <t xml:space="preserve">
Este valor, após o recolhimento do Imposto de renda é o lucro da Empresa, ou sua remuneração.</t>
        </r>
        <r>
          <rPr>
            <sz val="10"/>
            <color rgb="FF000000"/>
            <rFont val="Liberation Sans"/>
            <family val="2"/>
          </rPr>
          <t xml:space="preserve">
</t>
        </r>
      </text>
    </comment>
    <comment ref="C26" authorId="0" shapeId="0" xr:uid="{8998C05B-6A9C-4A0E-89CF-B6908A397C1C}">
      <text>
        <r>
          <rPr>
            <sz val="10"/>
            <color rgb="FF000000"/>
            <rFont val="Liberation Sans"/>
            <family val="2"/>
          </rPr>
          <t>Referem-se aos tributos ou impostos cobrados sobre a receita total da obra e compreendem os impostos citados nas colunas abaixo.</t>
        </r>
        <r>
          <rPr>
            <sz val="10"/>
            <color rgb="FF000000"/>
            <rFont val="Liberation Sans"/>
            <family val="2"/>
          </rPr>
          <t xml:space="preserve">
</t>
        </r>
        <r>
          <rPr>
            <sz val="10"/>
            <color rgb="FF000000"/>
            <rFont val="Liberation Sans"/>
            <family val="2"/>
          </rPr>
          <t xml:space="preserve">
Segundo recomendação do TCU (Tribunal de Contas da União) o IRPJ (Imposto de Renda Pessoa Jurídica) e CSLL (Contribuição Social Sobre o Lucro Líquido) não devem ser incluídos nos orçamentos de obras, já que estão relacionados com o desempenho financeiro da empresa e não com a execução do serviço de construção civil que está sendo orçado.</t>
        </r>
      </text>
    </comment>
    <comment ref="C31" authorId="0" shapeId="0" xr:uid="{8C4F0CF3-5BFF-4362-8F59-B7D0217D2C78}">
      <text>
        <r>
          <rPr>
            <sz val="10"/>
            <color rgb="FF000000"/>
            <rFont val="Liberation Sans"/>
            <family val="2"/>
          </rPr>
          <t>COFINS (Contribuição para Financiamento da Seguridade Socia Financia a seguridade social pelo sistema S (SESC, SESI, SENAC, SENAI, SEST, SENAT, SENAR E SEBRAE).</t>
        </r>
      </text>
    </comment>
    <comment ref="C32" authorId="0" shapeId="0" xr:uid="{C3756BC0-4528-4A6C-8FF7-32055A452EA3}">
      <text>
        <r>
          <rPr>
            <sz val="10"/>
            <color rgb="FF000000"/>
            <rFont val="Liberation Sans"/>
            <family val="2"/>
          </rPr>
          <t>PIS (Programa de Integração Social) - 0,65% : Financia o pagamento do seguro desemprego e do abono dos trabalhadores que ganham até dois salários mínimos, bem como o financiamento de  programas de desenvolvimento econômico.</t>
        </r>
        <r>
          <rPr>
            <sz val="10"/>
            <color rgb="FF000000"/>
            <rFont val="Liberation Sans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<sst xmlns="http://schemas.openxmlformats.org/spreadsheetml/2006/main" count="3123" uniqueCount="698">
  <si>
    <t>CÓD</t>
  </si>
  <si>
    <t>ITEM</t>
  </si>
  <si>
    <t>DISCRIMINAÇÃO</t>
  </si>
  <si>
    <t>VALOR PARCIAL R$</t>
  </si>
  <si>
    <t>% sobre o Total</t>
  </si>
  <si>
    <t>1.0</t>
  </si>
  <si>
    <t>2.0</t>
  </si>
  <si>
    <t>3.0</t>
  </si>
  <si>
    <t>4.0</t>
  </si>
  <si>
    <t>5.0</t>
  </si>
  <si>
    <t>6.0</t>
  </si>
  <si>
    <t>7.0</t>
  </si>
  <si>
    <t xml:space="preserve">TOTAL GERAL </t>
  </si>
  <si>
    <t>BDI:</t>
  </si>
  <si>
    <t>PRAZO OBRA PREV.:</t>
  </si>
  <si>
    <t>ÓRGÃO</t>
  </si>
  <si>
    <t>DISCRIMINAÇÃO DO SERVIÇO</t>
  </si>
  <si>
    <t>UNID</t>
  </si>
  <si>
    <t>QTDE</t>
  </si>
  <si>
    <t>PREÇO UNITÁRIO (R$) COM BDI</t>
  </si>
  <si>
    <t>PREÇO TOTAL (R$)</t>
  </si>
  <si>
    <t>SICRO</t>
  </si>
  <si>
    <t>DER-ES EDIF.</t>
  </si>
  <si>
    <t>3.1</t>
  </si>
  <si>
    <t>4.1</t>
  </si>
  <si>
    <t>4.2</t>
  </si>
  <si>
    <t>5.1</t>
  </si>
  <si>
    <t xml:space="preserve">INSTALAÇÃO MANUT. CANTEIRO MOB., DESMOB. E PLACA DE OBRA </t>
  </si>
  <si>
    <t>6.1</t>
  </si>
  <si>
    <t>6.2</t>
  </si>
  <si>
    <t>7.1</t>
  </si>
  <si>
    <t>-</t>
  </si>
  <si>
    <t>TOTAL GERAL</t>
  </si>
  <si>
    <t>CRONOGRAMA FÍSICO - FINANCEIRO</t>
  </si>
  <si>
    <t>DISCRIMINAÇÃO DOS SERVIÇOS</t>
  </si>
  <si>
    <t>REPASSE</t>
  </si>
  <si>
    <t xml:space="preserve">VALOR DAS OBRAS </t>
  </si>
  <si>
    <t>R$</t>
  </si>
  <si>
    <t>%</t>
  </si>
  <si>
    <t>PREVISÃO DE DESENBOLSO MENSAL</t>
  </si>
  <si>
    <t>DESEMBOLSO ACUMULADO</t>
  </si>
  <si>
    <t>% PARCIAL</t>
  </si>
  <si>
    <t>% ACUMULADA</t>
  </si>
  <si>
    <t xml:space="preserve">CÓD: </t>
  </si>
  <si>
    <t>DATA-BASE:</t>
  </si>
  <si>
    <t>UNIDADE:</t>
  </si>
  <si>
    <t>ÓRG.</t>
  </si>
  <si>
    <t>CÓD.</t>
  </si>
  <si>
    <t>EQUIPAMENTO</t>
  </si>
  <si>
    <t>COND. DE TRAB.</t>
  </si>
  <si>
    <t>UTILIZAÇÃO</t>
  </si>
  <si>
    <t>CUSTO OPERACIONAL</t>
  </si>
  <si>
    <t>QUANT</t>
  </si>
  <si>
    <t>PROD</t>
  </si>
  <si>
    <t>IMPR</t>
  </si>
  <si>
    <t>CUSTO</t>
  </si>
  <si>
    <t>( A ) TOTAL</t>
  </si>
  <si>
    <t>MÃO DE OBRA SUPLEMENTAR</t>
  </si>
  <si>
    <t>UND</t>
  </si>
  <si>
    <t>SAL.
S/ ENC.</t>
  </si>
  <si>
    <t>ENC. SOCIAIS</t>
  </si>
  <si>
    <t>SAL.
C/ ENC.</t>
  </si>
  <si>
    <t xml:space="preserve"> CUSTO HORÁRIO</t>
  </si>
  <si>
    <t>P9824</t>
  </si>
  <si>
    <t>( B ) TOTAL</t>
  </si>
  <si>
    <t>( C ) ADICIONAL DE FERRAMENTAS MANUAIS</t>
  </si>
  <si>
    <t xml:space="preserve"> ( D ) PRODUÇÃO DA EQUIPE</t>
  </si>
  <si>
    <t>CUSTO UNITÁRIO DA EXECUÇÃO ( A + B + C) / D = ( E )</t>
  </si>
  <si>
    <t>MATERIAIS</t>
  </si>
  <si>
    <t>CONSUMO</t>
  </si>
  <si>
    <t>CUSTO UNITÁRIO</t>
  </si>
  <si>
    <t>( F ) TOTAL</t>
  </si>
  <si>
    <t>ATIVIDADES AUXILIARES</t>
  </si>
  <si>
    <t>( G ) TOTAL</t>
  </si>
  <si>
    <t>TEMPO FIXO</t>
  </si>
  <si>
    <t>( H ) TOTAL</t>
  </si>
  <si>
    <t>TRANSPORTE</t>
  </si>
  <si>
    <t>D.M.T.</t>
  </si>
  <si>
    <t>CONSUMO (tkm)</t>
  </si>
  <si>
    <t>XP</t>
  </si>
  <si>
    <t>XR</t>
  </si>
  <si>
    <t>( I ) TOTAL</t>
  </si>
  <si>
    <t>CUSTO DIRETO TOTAL  ( E ) + ( F ) + ( G ) + ( H ) + ( I )</t>
  </si>
  <si>
    <t>Administração Local</t>
  </si>
  <si>
    <t>PIS</t>
  </si>
  <si>
    <t>COFINS</t>
  </si>
  <si>
    <t>% ACUM.</t>
  </si>
  <si>
    <t>CLASS.</t>
  </si>
  <si>
    <t>SERVIÇOS PRELIMINARES E TERRAPLENAGEM</t>
  </si>
  <si>
    <t>7.2</t>
  </si>
  <si>
    <t>8.1</t>
  </si>
  <si>
    <t>DESCRIÇÃO DOS SERVIÇOS PREVISTOS</t>
  </si>
  <si>
    <t>Total</t>
  </si>
  <si>
    <t>Extensão (m)</t>
  </si>
  <si>
    <t>Largura (m)</t>
  </si>
  <si>
    <t>Altura (m)</t>
  </si>
  <si>
    <t>1.1</t>
  </si>
  <si>
    <t>1.2</t>
  </si>
  <si>
    <t>2.1</t>
  </si>
  <si>
    <t>2.1.1</t>
  </si>
  <si>
    <t>Quantidade</t>
  </si>
  <si>
    <t>2.1.2</t>
  </si>
  <si>
    <t>DETALHAMENTO DO BDI</t>
  </si>
  <si>
    <t>PROPONENTE:</t>
  </si>
  <si>
    <t>OBRA:</t>
  </si>
  <si>
    <t>ENDEREÇO:</t>
  </si>
  <si>
    <t>1. Regime de Contribuição Previdenciária</t>
  </si>
  <si>
    <t>Sem Desoneração</t>
  </si>
  <si>
    <t>2. Tipo de Intervenção</t>
  </si>
  <si>
    <t>3. Incidências sobre o custo</t>
  </si>
  <si>
    <t xml:space="preserve">A - </t>
  </si>
  <si>
    <t>Administração Central</t>
  </si>
  <si>
    <t xml:space="preserve">B - </t>
  </si>
  <si>
    <t xml:space="preserve">D - </t>
  </si>
  <si>
    <t>Custos Financeiros</t>
  </si>
  <si>
    <t xml:space="preserve">E - </t>
  </si>
  <si>
    <t>Risco, Garantias e Seguros</t>
  </si>
  <si>
    <t xml:space="preserve">F - </t>
  </si>
  <si>
    <t>Lucro</t>
  </si>
  <si>
    <t>4 – Incidências sobre o preço de venda</t>
  </si>
  <si>
    <t xml:space="preserve">C - </t>
  </si>
  <si>
    <t>Tributos</t>
  </si>
  <si>
    <t>Percentual da base de cálculo para o ISS:</t>
  </si>
  <si>
    <t>Alíquota do ISS (sobre a base de cálculo):</t>
  </si>
  <si>
    <t>INSS</t>
  </si>
  <si>
    <t>5 – Demonstrativo de cálculo do BDI</t>
  </si>
  <si>
    <r>
      <t xml:space="preserve">BDI = </t>
    </r>
    <r>
      <rPr>
        <sz val="10"/>
        <color theme="1"/>
        <rFont val="Calibri"/>
        <family val="2"/>
      </rPr>
      <t xml:space="preserve">{ [ </t>
    </r>
    <r>
      <rPr>
        <u/>
        <sz val="10"/>
        <color theme="1"/>
        <rFont val="Arial"/>
        <family val="2"/>
      </rPr>
      <t xml:space="preserve">( 1 + A + B + E ) </t>
    </r>
    <r>
      <rPr>
        <u/>
        <sz val="10"/>
        <color theme="1"/>
        <rFont val="Calibri"/>
        <family val="2"/>
      </rPr>
      <t xml:space="preserve">] </t>
    </r>
    <r>
      <rPr>
        <u/>
        <sz val="10"/>
        <color theme="1"/>
        <rFont val="Arial"/>
        <family val="2"/>
      </rPr>
      <t xml:space="preserve">* ( 1 + D ) * ( 1 + F ) </t>
    </r>
    <r>
      <rPr>
        <u/>
        <sz val="10"/>
        <color theme="1"/>
        <rFont val="Calibri"/>
        <family val="2"/>
      </rPr>
      <t>}</t>
    </r>
    <r>
      <rPr>
        <sz val="10"/>
        <color theme="1"/>
        <rFont val="Arial"/>
        <family val="2"/>
      </rPr>
      <t xml:space="preserve"> -1 =</t>
    </r>
  </si>
  <si>
    <t>( 1 - C )</t>
  </si>
  <si>
    <t>BDI de acordo com a Resolução Nº 366, de 22 de novembro de 2022.</t>
  </si>
  <si>
    <t>7.3</t>
  </si>
  <si>
    <t>CESAN</t>
  </si>
  <si>
    <t>OBSERVAÇÕES</t>
  </si>
  <si>
    <t>TOTAL</t>
  </si>
  <si>
    <t>DESCRIÇÃO DOS PARÂMETROS UNITÁRIOS DA MEMÓRIA</t>
  </si>
  <si>
    <t>2.1.3</t>
  </si>
  <si>
    <t>8.0</t>
  </si>
  <si>
    <t>5.2</t>
  </si>
  <si>
    <t>3.3</t>
  </si>
  <si>
    <t xml:space="preserve">Largura (m) </t>
  </si>
  <si>
    <t>Meses</t>
  </si>
  <si>
    <t>Mobilização</t>
  </si>
  <si>
    <t>Desmobili.</t>
  </si>
  <si>
    <t>Tapume para canteiro</t>
  </si>
  <si>
    <t>MANTER COLUNA APENAS PARA O TOTAL DOS SERVIÇOS</t>
  </si>
  <si>
    <t>DER-ES ROD.</t>
  </si>
  <si>
    <t>Não Desonerado - LS: Conforme referenciais</t>
  </si>
  <si>
    <r>
      <rPr>
        <b/>
        <sz val="9"/>
        <rFont val="Arial"/>
        <family val="2"/>
      </rPr>
      <t>GRUPO A - Encargos Sociais Básicos</t>
    </r>
  </si>
  <si>
    <r>
      <rPr>
        <b/>
        <sz val="9"/>
        <rFont val="Arial"/>
        <family val="2"/>
      </rPr>
      <t>%</t>
    </r>
  </si>
  <si>
    <r>
      <rPr>
        <b/>
        <sz val="9"/>
        <rFont val="Arial"/>
        <family val="2"/>
      </rPr>
      <t>A.1</t>
    </r>
  </si>
  <si>
    <r>
      <rPr>
        <sz val="9"/>
        <rFont val="Arial MT"/>
        <family val="2"/>
      </rPr>
      <t>INSS (Art. 22 da Lei 8.212/91)</t>
    </r>
  </si>
  <si>
    <r>
      <rPr>
        <b/>
        <sz val="9"/>
        <rFont val="Arial"/>
        <family val="2"/>
      </rPr>
      <t>A.2</t>
    </r>
  </si>
  <si>
    <r>
      <rPr>
        <sz val="9"/>
        <rFont val="Arial MT"/>
        <family val="2"/>
      </rPr>
      <t>FGTS (Art. 27 do Decreto 99.684/90)</t>
    </r>
  </si>
  <si>
    <r>
      <rPr>
        <b/>
        <sz val="9"/>
        <rFont val="Arial"/>
        <family val="2"/>
      </rPr>
      <t>A.3</t>
    </r>
  </si>
  <si>
    <r>
      <rPr>
        <sz val="9"/>
        <rFont val="Arial MT"/>
        <family val="2"/>
      </rPr>
      <t>SESI/SESC (Lei 8.029/90 e Lei 8.036/90)</t>
    </r>
  </si>
  <si>
    <r>
      <rPr>
        <b/>
        <sz val="9"/>
        <rFont val="Arial"/>
        <family val="2"/>
      </rPr>
      <t>A.4</t>
    </r>
  </si>
  <si>
    <r>
      <rPr>
        <sz val="9"/>
        <rFont val="Arial MT"/>
        <family val="2"/>
      </rPr>
      <t>SENAI/SENAC (Lei 8.029/90 e Decreto-Lei 6246/44)</t>
    </r>
  </si>
  <si>
    <r>
      <rPr>
        <b/>
        <sz val="9"/>
        <rFont val="Arial"/>
        <family val="2"/>
      </rPr>
      <t>A.5</t>
    </r>
  </si>
  <si>
    <r>
      <rPr>
        <sz val="9"/>
        <rFont val="Arial MT"/>
        <family val="2"/>
      </rPr>
      <t>SEBRAE (já considerado no item A.3 e A.4)</t>
    </r>
  </si>
  <si>
    <r>
      <rPr>
        <b/>
        <sz val="9"/>
        <rFont val="Arial"/>
        <family val="2"/>
      </rPr>
      <t>A.6</t>
    </r>
  </si>
  <si>
    <r>
      <rPr>
        <sz val="9"/>
        <rFont val="Arial MT"/>
        <family val="2"/>
      </rPr>
      <t>INCRA (Lei 2.613/55 e Decreto 1.146/70)</t>
    </r>
  </si>
  <si>
    <r>
      <rPr>
        <b/>
        <sz val="9"/>
        <rFont val="Arial"/>
        <family val="2"/>
      </rPr>
      <t>A.7</t>
    </r>
  </si>
  <si>
    <r>
      <rPr>
        <sz val="9"/>
        <rFont val="Arial MT"/>
        <family val="2"/>
      </rPr>
      <t>SALÁRIO-EDUCAÇÃO (Decreto 87.043/82)</t>
    </r>
  </si>
  <si>
    <r>
      <rPr>
        <b/>
        <sz val="9"/>
        <rFont val="Arial"/>
        <family val="2"/>
      </rPr>
      <t>A.8</t>
    </r>
  </si>
  <si>
    <r>
      <rPr>
        <sz val="9"/>
        <rFont val="Arial MT"/>
        <family val="2"/>
      </rPr>
      <t>SEGURO ACIDENTE DO TRABALHO (Lei 8.212/91 e Decreto 3.048/99)</t>
    </r>
  </si>
  <si>
    <r>
      <rPr>
        <b/>
        <sz val="9"/>
        <rFont val="Arial"/>
        <family val="2"/>
      </rPr>
      <t>A.9</t>
    </r>
  </si>
  <si>
    <r>
      <rPr>
        <sz val="9"/>
        <rFont val="Arial MT"/>
        <family val="2"/>
      </rPr>
      <t>SECONCI/Medicina do Trabalho</t>
    </r>
  </si>
  <si>
    <r>
      <rPr>
        <b/>
        <sz val="9"/>
        <rFont val="Arial"/>
        <family val="2"/>
      </rPr>
      <t>TOTAL GRUPO A</t>
    </r>
  </si>
  <si>
    <r>
      <rPr>
        <b/>
        <sz val="9"/>
        <rFont val="Arial"/>
        <family val="2"/>
      </rPr>
      <t>GRUPO B - Encargos Sociais que recebem a incidência do grupo A</t>
    </r>
  </si>
  <si>
    <r>
      <rPr>
        <b/>
        <sz val="9"/>
        <rFont val="Arial"/>
        <family val="2"/>
      </rPr>
      <t>B.1</t>
    </r>
  </si>
  <si>
    <r>
      <rPr>
        <sz val="9"/>
        <rFont val="Arial MT"/>
        <family val="2"/>
      </rPr>
      <t>Descanso Semanal Remunerado (Art. 66 da CLT e Art. 7º da CF/88)</t>
    </r>
  </si>
  <si>
    <r>
      <rPr>
        <b/>
        <sz val="9"/>
        <rFont val="Arial"/>
        <family val="2"/>
      </rPr>
      <t>B.2</t>
    </r>
  </si>
  <si>
    <r>
      <rPr>
        <sz val="9"/>
        <rFont val="Arial MT"/>
        <family val="2"/>
      </rPr>
      <t>Feriados (Art. 70 da CLT e Lei 605/49)</t>
    </r>
  </si>
  <si>
    <r>
      <rPr>
        <b/>
        <sz val="9"/>
        <rFont val="Arial"/>
        <family val="2"/>
      </rPr>
      <t>B.3</t>
    </r>
  </si>
  <si>
    <r>
      <rPr>
        <sz val="9"/>
        <rFont val="Arial MT"/>
        <family val="2"/>
      </rPr>
      <t>Auxílio doença e acidente do trabalho (Lei 3.607/60 e Art. 131 da CLT)</t>
    </r>
  </si>
  <si>
    <r>
      <rPr>
        <b/>
        <sz val="9"/>
        <rFont val="Arial"/>
        <family val="2"/>
      </rPr>
      <t>B.4</t>
    </r>
  </si>
  <si>
    <r>
      <rPr>
        <sz val="9"/>
        <rFont val="Arial MT"/>
        <family val="2"/>
      </rPr>
      <t>Licença Paternidade (Art. 7º da CF/88)</t>
    </r>
  </si>
  <si>
    <r>
      <rPr>
        <b/>
        <sz val="9"/>
        <rFont val="Arial"/>
        <family val="2"/>
      </rPr>
      <t>B.5</t>
    </r>
  </si>
  <si>
    <r>
      <rPr>
        <sz val="9"/>
        <rFont val="Arial MT"/>
        <family val="2"/>
      </rPr>
      <t>Faltas Legais (Art. 473 da CLT)</t>
    </r>
  </si>
  <si>
    <r>
      <rPr>
        <b/>
        <sz val="9"/>
        <rFont val="Arial"/>
        <family val="2"/>
      </rPr>
      <t>B.6</t>
    </r>
  </si>
  <si>
    <r>
      <rPr>
        <sz val="9"/>
        <rFont val="Arial MT"/>
        <family val="2"/>
      </rPr>
      <t>13º Salário (Lei nº 4090/62)</t>
    </r>
  </si>
  <si>
    <r>
      <rPr>
        <b/>
        <sz val="9"/>
        <rFont val="Arial"/>
        <family val="2"/>
      </rPr>
      <t>B.7</t>
    </r>
  </si>
  <si>
    <r>
      <rPr>
        <sz val="9"/>
        <rFont val="Arial MT"/>
        <family val="2"/>
      </rPr>
      <t>Aviso Prévio Trabalhado (Art. 7º, inciso XXI da CF/88)</t>
    </r>
  </si>
  <si>
    <r>
      <rPr>
        <b/>
        <sz val="9"/>
        <rFont val="Arial"/>
        <family val="2"/>
      </rPr>
      <t>TOTAL GRUPO B</t>
    </r>
  </si>
  <si>
    <r>
      <rPr>
        <b/>
        <sz val="9"/>
        <rFont val="Arial"/>
        <family val="2"/>
      </rPr>
      <t>GRUPO C - Encargos Sociais que não recebem a incidência do grupo A</t>
    </r>
  </si>
  <si>
    <r>
      <rPr>
        <b/>
        <sz val="9"/>
        <rFont val="Arial"/>
        <family val="2"/>
      </rPr>
      <t>C.1</t>
    </r>
  </si>
  <si>
    <r>
      <rPr>
        <sz val="9"/>
        <rFont val="Arial MT"/>
        <family val="2"/>
      </rPr>
      <t>Dispensa sem justa causa (LC 110/01)</t>
    </r>
  </si>
  <si>
    <r>
      <rPr>
        <b/>
        <sz val="9"/>
        <rFont val="Arial"/>
        <family val="2"/>
      </rPr>
      <t>C.2</t>
    </r>
  </si>
  <si>
    <r>
      <rPr>
        <sz val="9"/>
        <rFont val="Arial MT"/>
        <family val="2"/>
      </rPr>
      <t>Férias indenizadas (Art. 129 a 148 da CLT)</t>
    </r>
  </si>
  <si>
    <r>
      <rPr>
        <b/>
        <sz val="9"/>
        <rFont val="Arial"/>
        <family val="2"/>
      </rPr>
      <t>C.3</t>
    </r>
  </si>
  <si>
    <r>
      <rPr>
        <sz val="9"/>
        <rFont val="Arial MT"/>
        <family val="2"/>
      </rPr>
      <t>Aviso prévio indenizado (Art. 7º, inciso XXI da CF/88)</t>
    </r>
  </si>
  <si>
    <r>
      <rPr>
        <b/>
        <sz val="9"/>
        <rFont val="Arial"/>
        <family val="2"/>
      </rPr>
      <t>C.4</t>
    </r>
  </si>
  <si>
    <r>
      <rPr>
        <sz val="9"/>
        <rFont val="Arial MT"/>
        <family val="2"/>
      </rPr>
      <t>FGTS sobre aviso prévio indenizado (Súmula 305 TST)</t>
    </r>
  </si>
  <si>
    <r>
      <rPr>
        <b/>
        <sz val="9"/>
        <rFont val="Arial"/>
        <family val="2"/>
      </rPr>
      <t>C.5</t>
    </r>
  </si>
  <si>
    <r>
      <rPr>
        <sz val="9"/>
        <rFont val="Arial MT"/>
        <family val="2"/>
      </rPr>
      <t>INSS sobre aviso prévio indenizado (Decreto 6.727/09)</t>
    </r>
  </si>
  <si>
    <r>
      <rPr>
        <b/>
        <sz val="9"/>
        <rFont val="Arial"/>
        <family val="2"/>
      </rPr>
      <t>TOTAL GRUPO C</t>
    </r>
  </si>
  <si>
    <r>
      <rPr>
        <b/>
        <sz val="9"/>
        <rFont val="Arial"/>
        <family val="2"/>
      </rPr>
      <t>GRUPO D - Reincidência dos encargos sociais básicos</t>
    </r>
  </si>
  <si>
    <r>
      <rPr>
        <b/>
        <sz val="9"/>
        <rFont val="Arial"/>
        <family val="2"/>
      </rPr>
      <t>D.1</t>
    </r>
  </si>
  <si>
    <r>
      <rPr>
        <sz val="9"/>
        <rFont val="Arial MT"/>
        <family val="2"/>
      </rPr>
      <t>Incidência do grupo A sobre o grupo B</t>
    </r>
  </si>
  <si>
    <r>
      <rPr>
        <b/>
        <sz val="9"/>
        <rFont val="Arial"/>
        <family val="2"/>
      </rPr>
      <t>TOTAL GRUPO D</t>
    </r>
  </si>
  <si>
    <r>
      <rPr>
        <b/>
        <sz val="9"/>
        <rFont val="Arial"/>
        <family val="2"/>
      </rPr>
      <t>TOTAL DOS GRUPOS (A+B+C+D)</t>
    </r>
  </si>
  <si>
    <r>
      <rPr>
        <b/>
        <sz val="9"/>
        <rFont val="Arial"/>
        <family val="2"/>
      </rPr>
      <t>GRUPO E - Encargos complementares</t>
    </r>
  </si>
  <si>
    <r>
      <rPr>
        <b/>
        <sz val="9"/>
        <rFont val="Arial"/>
        <family val="2"/>
      </rPr>
      <t>E.1</t>
    </r>
  </si>
  <si>
    <r>
      <rPr>
        <sz val="9"/>
        <rFont val="Arial MT"/>
        <family val="2"/>
      </rPr>
      <t>Refeição/alimentação (Convenção Coletiva do Trabalho 2014/2016)</t>
    </r>
  </si>
  <si>
    <r>
      <rPr>
        <b/>
        <sz val="9"/>
        <rFont val="Arial"/>
        <family val="2"/>
      </rPr>
      <t>E.2</t>
    </r>
  </si>
  <si>
    <r>
      <rPr>
        <sz val="9"/>
        <rFont val="Arial MT"/>
        <family val="2"/>
      </rPr>
      <t>Vale Transporte (Lei nº 7418/85 e Decreto 95.247/87)</t>
    </r>
  </si>
  <si>
    <r>
      <rPr>
        <b/>
        <sz val="9"/>
        <rFont val="Arial"/>
        <family val="2"/>
      </rPr>
      <t>E.3</t>
    </r>
  </si>
  <si>
    <r>
      <rPr>
        <sz val="9"/>
        <rFont val="Arial MT"/>
        <family val="2"/>
      </rPr>
      <t>Uniforme/equipamento de segurança (Art. 166 da CLT e NR-18 da Lei nº 6.514/77 e Convenção</t>
    </r>
  </si>
  <si>
    <r>
      <rPr>
        <b/>
        <sz val="9"/>
        <rFont val="Arial"/>
        <family val="2"/>
      </rPr>
      <t>E.4</t>
    </r>
  </si>
  <si>
    <r>
      <rPr>
        <sz val="9"/>
        <rFont val="Arial MT"/>
        <family val="2"/>
      </rPr>
      <t>Plano de Saúde (Convenção Coletiva do Trabalho 2014/2016)</t>
    </r>
  </si>
  <si>
    <r>
      <rPr>
        <b/>
        <sz val="9"/>
        <rFont val="Arial"/>
        <family val="2"/>
      </rPr>
      <t>TOTAL GRUPO E</t>
    </r>
  </si>
  <si>
    <r>
      <rPr>
        <b/>
        <sz val="9"/>
        <rFont val="Arial"/>
        <family val="2"/>
      </rPr>
      <t>TOTAL DOS GRUPO (A+B+C+D+E)</t>
    </r>
  </si>
  <si>
    <t>COMPOSIÇÃO DE LEIS SOCIAIS HORISTAS - BASE DE CÁLCULO - DER-ES EDIFICAÇÕES</t>
  </si>
  <si>
    <t>DETALHAMENTO DO BDI DIFERENCIADO</t>
  </si>
  <si>
    <t>Fornecimento de Materiais e Equipamentos</t>
  </si>
  <si>
    <t>Rodovias e Ferrovias</t>
  </si>
  <si>
    <t>CANTEIRO DE OBRAS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</si>
  <si>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</si>
  <si>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</si>
  <si>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</si>
  <si>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</si>
  <si>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</si>
  <si>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</si>
  <si>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</si>
  <si>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</si>
  <si>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</si>
  <si>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</si>
  <si>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</si>
  <si>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SINALIZAÇÃO DE OBRAS</t>
  </si>
  <si>
    <t>1.2.1</t>
  </si>
  <si>
    <t>1.2.2</t>
  </si>
  <si>
    <t>1.2.3</t>
  </si>
  <si>
    <t>1.2.4</t>
  </si>
  <si>
    <t>1.2.5</t>
  </si>
  <si>
    <t>Taxa</t>
  </si>
  <si>
    <t>Extensão (km)</t>
  </si>
  <si>
    <t xml:space="preserve">SERVIÇOS PRELIMINARES </t>
  </si>
  <si>
    <t>2.1.4</t>
  </si>
  <si>
    <t>2.1.5</t>
  </si>
  <si>
    <t>2.2</t>
  </si>
  <si>
    <t>TERRAPLENAGEM</t>
  </si>
  <si>
    <t>2.2.1</t>
  </si>
  <si>
    <t>2.2.2</t>
  </si>
  <si>
    <t>2.2.3</t>
  </si>
  <si>
    <t>2.2.4</t>
  </si>
  <si>
    <t>2.2.5</t>
  </si>
  <si>
    <t>EXTENSÃO:</t>
  </si>
  <si>
    <t>VALOR P/ km R$</t>
  </si>
  <si>
    <t>Volume (m³)</t>
  </si>
  <si>
    <t>Peso Esp. (t/m³)</t>
  </si>
  <si>
    <t>DMT</t>
  </si>
  <si>
    <t>SERVIÇOS PRELIMINARES E COMPLEMENTARES</t>
  </si>
  <si>
    <t>3.1.1</t>
  </si>
  <si>
    <t>3.1.2</t>
  </si>
  <si>
    <t>3.1.3</t>
  </si>
  <si>
    <t>3.1.4</t>
  </si>
  <si>
    <t>3.2</t>
  </si>
  <si>
    <t>ESCAVAÇÕES E MOVIMENTOS DE TERRA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</si>
  <si>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</si>
  <si>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</si>
  <si>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</si>
  <si>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</si>
  <si>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</si>
  <si>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</si>
  <si>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</si>
  <si>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</si>
  <si>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SERVIÇOS</t>
  </si>
  <si>
    <t>CÁLCULO DOS TRANSPORTES E MOMENTOS DE TRANSPORTE</t>
  </si>
  <si>
    <t>SERVIÇO</t>
  </si>
  <si>
    <t>SERVIÇO AUX</t>
  </si>
  <si>
    <t>SERVIÇO AUX 2</t>
  </si>
  <si>
    <t>QTDE SERV</t>
  </si>
  <si>
    <t>QTDE AUX</t>
  </si>
  <si>
    <t>QTDE AUX2</t>
  </si>
  <si>
    <t>DESCRIÇÃO TRANSPORTE</t>
  </si>
  <si>
    <t>TIPO TRANSPORTE</t>
  </si>
  <si>
    <t>FATOR UTILIZ.</t>
  </si>
  <si>
    <t>DIST (km)</t>
  </si>
  <si>
    <t>PESO A TRANSP</t>
  </si>
  <si>
    <t>MOMENTO TRANSP. (P)</t>
  </si>
  <si>
    <t>MOM. TRANSP. (RP)</t>
  </si>
  <si>
    <t>MOM. TRANSP. (LN)</t>
  </si>
  <si>
    <t>PRIN.</t>
  </si>
  <si>
    <t>AUX</t>
  </si>
  <si>
    <t>AUX2</t>
  </si>
  <si>
    <t>P</t>
  </si>
  <si>
    <t>RP</t>
  </si>
  <si>
    <t>LN</t>
  </si>
  <si>
    <t>Desmatamento, destocamento, limpeza de área e estocagem do material de limpeza com árvores de diâmetro até 0,15 m</t>
  </si>
  <si>
    <t>Limpeza para BF</t>
  </si>
  <si>
    <t>Caminhão basculante 10 m³</t>
  </si>
  <si>
    <t>Destocamento de árvores com diâmetro de 0,15 a 0,30 m</t>
  </si>
  <si>
    <t>Árvores para BF</t>
  </si>
  <si>
    <t>Caminhão carroceria 15 t</t>
  </si>
  <si>
    <t>Destocamento de árvores com diâmetro maior que 0,30 m</t>
  </si>
  <si>
    <t>Reaterro com areia e adensamento hidráulico, tudo incluído em Vias Urbanas</t>
  </si>
  <si>
    <t>Transp. de Areia suja jazida c/ carreg. Mecânico</t>
  </si>
  <si>
    <t>Meio fio de concreto pré-moldado (12 x 30 x 15) cm, inclusive caiação e transporte do meio fio em Vias Urbanas</t>
  </si>
  <si>
    <t>Transp. de Meio fio 12 X 30 X 15 cm X 1 m</t>
  </si>
  <si>
    <t>Argamassa cimento e areia traço 1:4, tudo incluído</t>
  </si>
  <si>
    <t>Transp. de Areia grossa jazida</t>
  </si>
  <si>
    <t>Transp. de Cimento</t>
  </si>
  <si>
    <t>Concreto fck = 20 MPa - confecção em betoneira e lançamento manual - areia e brita comerciais</t>
  </si>
  <si>
    <t>Aditivo plastificante e retardador tipo Plastiment ou similar</t>
  </si>
  <si>
    <t>Areia média lavada</t>
  </si>
  <si>
    <t>Brita 1</t>
  </si>
  <si>
    <t>Brita 2</t>
  </si>
  <si>
    <t>Cimento Portland CP II - 32</t>
  </si>
  <si>
    <t>Argamassa de cimento e areia 1:3 - areia comercial</t>
  </si>
  <si>
    <t>Armação em aço CA-50 - fornecimento, preparo e colocação</t>
  </si>
  <si>
    <t>Aço CA 50</t>
  </si>
  <si>
    <t>Arame recozido 18 BWG</t>
  </si>
  <si>
    <t>Formas de tábuas de pinho para dispositivos de drenagem - utilização de 3 vezes - confecção, instalação e retirada</t>
  </si>
  <si>
    <t>Prego de ferro</t>
  </si>
  <si>
    <t>Tábua de 2,5 x 10 cm</t>
  </si>
  <si>
    <t>Tábua de pinho de terceira - E = 2,5 cm</t>
  </si>
  <si>
    <t>Alvenaria de blocos de concreto 20 x 20 x 40 cm com espessura de 20 cm - areia comercial</t>
  </si>
  <si>
    <t>Bloco de concreto de 20 x 20 x 40 cm</t>
  </si>
  <si>
    <t>Argamassa de cimento</t>
  </si>
  <si>
    <t>Cal hidratada</t>
  </si>
  <si>
    <t>Corpo de BSTC D = 0,40 m PA2 - areia, brita e pedra de mão comerciais</t>
  </si>
  <si>
    <t>Tubo de concreto armado PA 2 - D = 0,40 m</t>
  </si>
  <si>
    <t>Guindauto 20 t.m</t>
  </si>
  <si>
    <t>Argamassa de cimento e areia 1:4 - areia comercial</t>
  </si>
  <si>
    <t>Concreto ciclópico fck = 20 MPa - confecção em betoneira e lançamento manual - areia, brita e pedra de mão comerciais</t>
  </si>
  <si>
    <t>Pedra de mão</t>
  </si>
  <si>
    <t>Aditivo plastificante e retardador de pega para concreto e argamassa</t>
  </si>
  <si>
    <t>Corpo de BSTC D = 0,60 m PA2 - areia, brita e pedra de mão comerciais</t>
  </si>
  <si>
    <t>Tubo de concreto armado PA 2 - D = 0,60 m</t>
  </si>
  <si>
    <t>Armação em aço CA-60</t>
  </si>
  <si>
    <t>Aço CA 60</t>
  </si>
  <si>
    <t>Poço de visita - PVI 02 - areia e brita comerciais</t>
  </si>
  <si>
    <t>Poço de visita - PVI 03 - areia e brita comerciais</t>
  </si>
  <si>
    <t>Chaminé dos poços de visita - CPV 01 - areia e brita comerciais</t>
  </si>
  <si>
    <t>Tampão de ferro fund p águas pluviais TD 600</t>
  </si>
  <si>
    <t>Argamassa para reparos e grouteamento</t>
  </si>
  <si>
    <t>Argamassa tipo Sika Grout 250 ou similar</t>
  </si>
  <si>
    <t>Armação em aço CA-50</t>
  </si>
  <si>
    <t>Chaminé dos poços de visita - CPV 02 - areia e brita comerciais</t>
  </si>
  <si>
    <t>Tampão de ferro fundido para águas pluviais TD 600 -</t>
  </si>
  <si>
    <t>Alvenaria de blocos de concreto 19 x 19 x 39 cm com espessura de 20 cm - areia comercial</t>
  </si>
  <si>
    <t>Bloco de concreto de 19 x 19 x 39 cm</t>
  </si>
  <si>
    <t>Argamassa de cimento, cal hidratada e areia 1:0,5:8 - areia comercial</t>
  </si>
  <si>
    <t xml:space="preserve">Prego de ferro </t>
  </si>
  <si>
    <t>Placa em aço - película I + III - fornecimento e implantação</t>
  </si>
  <si>
    <t>Confecção de placa em aço nº 16 galvanizado, com película tipo I + III</t>
  </si>
  <si>
    <t>Chapa de aço galvanizado</t>
  </si>
  <si>
    <t>Película retrorrefletiva tipo I</t>
  </si>
  <si>
    <t>Película retrorrefletiva tipo III</t>
  </si>
  <si>
    <t>Pintura eletro.</t>
  </si>
  <si>
    <t>Tinta poliéster em pó</t>
  </si>
  <si>
    <t>Suporte para placa de sinalização em madeira de lei tratada 8 x 8 cm - fornecimento e implantação</t>
  </si>
  <si>
    <t xml:space="preserve">Concreto ciclópico fck = 20 MPa </t>
  </si>
  <si>
    <t>Pedra de Mão</t>
  </si>
  <si>
    <t>Concreto fck = 20 Mpa</t>
  </si>
  <si>
    <t>Conjunto para fixação de placas em aço galvanizado</t>
  </si>
  <si>
    <t>Suporte em madeira de eucalipto tratado - seção de 8 x 8 cm</t>
  </si>
  <si>
    <t>Tinta esmalte sintético acetinado</t>
  </si>
  <si>
    <t>Pintura de faixa - tinta base acrílica - espessura de 0,6 mm</t>
  </si>
  <si>
    <t>Microesferas de vidro refletiva tipo I-B</t>
  </si>
  <si>
    <t>Caminhão Carroceria 15 t</t>
  </si>
  <si>
    <t>Microesferas de vidro refletiva tipo II-A</t>
  </si>
  <si>
    <t>Solvente para tinta à base de resina acrílica</t>
  </si>
  <si>
    <t>Tinta à base de resina acrílica estirenada para demarcação viária</t>
  </si>
  <si>
    <t>Pintura de setas e zebrados - tinta base acrílica - espessura de 0,6 mm</t>
  </si>
  <si>
    <t>Tinta refletiva acrílica</t>
  </si>
  <si>
    <t>Transp. de Brita graduada</t>
  </si>
  <si>
    <t>Concreto estrutural fck = 15,0 MPa, inclusive transportes areia, cimento e pedra britada</t>
  </si>
  <si>
    <t>Transp. de Pedra britada p/ concreto</t>
  </si>
  <si>
    <t>TOTAIS</t>
  </si>
  <si>
    <t>DRENAGEM E O.A.C</t>
  </si>
  <si>
    <t>PAVIMENTAÇÃO</t>
  </si>
  <si>
    <t>3.3.1</t>
  </si>
  <si>
    <t>3.3.2</t>
  </si>
  <si>
    <t>3.3.3</t>
  </si>
  <si>
    <t>3.3.4</t>
  </si>
  <si>
    <t>3.3.5</t>
  </si>
  <si>
    <t>3.3.6</t>
  </si>
  <si>
    <t>3.3.7</t>
  </si>
  <si>
    <t>Administração local</t>
  </si>
  <si>
    <t>und</t>
  </si>
  <si>
    <t>P9803</t>
  </si>
  <si>
    <t>P9812</t>
  </si>
  <si>
    <t>P9903</t>
  </si>
  <si>
    <t>P9949</t>
  </si>
  <si>
    <t>P9950</t>
  </si>
  <si>
    <t>CUSTO UNITÁRIO TOTAL PARA EXECUÇÃO DA OBRA (PRAZO DA OBRA =</t>
  </si>
  <si>
    <t>MESES)</t>
  </si>
  <si>
    <t>SINALIZAÇÃO</t>
  </si>
  <si>
    <t>OBRAS COMPLEMENTARES</t>
  </si>
  <si>
    <t>ADMINISTRAÇÃO LOCAL</t>
  </si>
  <si>
    <t>COMP.</t>
  </si>
  <si>
    <t>Pessoal responsável pela administração local</t>
  </si>
  <si>
    <t>Medição de acordo com o avanço físico-financeiro da obra</t>
  </si>
  <si>
    <t>7.4</t>
  </si>
  <si>
    <t>VERTICAL</t>
  </si>
  <si>
    <t>HORIZONTAL</t>
  </si>
  <si>
    <t>5.1.1</t>
  </si>
  <si>
    <t>5.1.2</t>
  </si>
  <si>
    <t>5.2.1</t>
  </si>
  <si>
    <t>5.2.2</t>
  </si>
  <si>
    <t>MB0001</t>
  </si>
  <si>
    <t>t</t>
  </si>
  <si>
    <t>MB0002</t>
  </si>
  <si>
    <t>Aquisição de E.A.I. (Imprimação)</t>
  </si>
  <si>
    <t>Transporte de E.A.I. (Imprimação)</t>
  </si>
  <si>
    <t>SERVIÇOS DE PAVIMENTAÇÃO</t>
  </si>
  <si>
    <t>4.3.1</t>
  </si>
  <si>
    <t>De acordo com a planilha de transportes apresentada</t>
  </si>
  <si>
    <t>Área (m²)</t>
  </si>
  <si>
    <t>taxa de aplicação (m²/t)</t>
  </si>
  <si>
    <t>Quantitativos de acordo com o layout do Canteiro apresentado</t>
  </si>
  <si>
    <t>Perímetro (m)</t>
  </si>
  <si>
    <t>E9526</t>
  </si>
  <si>
    <t>E9571</t>
  </si>
  <si>
    <t>m³</t>
  </si>
  <si>
    <t>5914449
5914464
5914479</t>
  </si>
  <si>
    <t>Transporte da areia suja - Caminhão basculante 10 m³</t>
  </si>
  <si>
    <t>Escoramento de valas com tábuas de 2,5 x 30 cm e longarinas de 6 x 16 cm - estroncas a cada metro não incluídas - profundidade de até 4 m - madeira com utilização de 3 vezes - confecção, instalação e retirada</t>
  </si>
  <si>
    <t>Longarina de madeira de primeira de 6 x 16 cm</t>
  </si>
  <si>
    <t>Tábua de 2,5 x 30 cm</t>
  </si>
  <si>
    <t>4.1.1</t>
  </si>
  <si>
    <t>4.1.2</t>
  </si>
  <si>
    <t>4.1.3</t>
  </si>
  <si>
    <t>Cerca com 4 fios de arame liso galvanizado e mourão de madeira a cada 2,5 m e esticador a cada 50 m</t>
  </si>
  <si>
    <t>Arame liso em aço galvanizado - D = 1,65 mm (16 BWG)</t>
  </si>
  <si>
    <t>Grampo em aço galvanizado para cerca - C = 25,4 mm e E = 3,76 mm</t>
  </si>
  <si>
    <t>Mourão de madeira - H = 2,10 m e D = 0,10 m</t>
  </si>
  <si>
    <t>Mourão de madeira - H = 2,20 m e D = 0,15 m</t>
  </si>
  <si>
    <t>X Lados</t>
  </si>
  <si>
    <t>4.1.4</t>
  </si>
  <si>
    <t>M</t>
  </si>
  <si>
    <t>De acordo com o quadro demonstrativo de pavimentação</t>
  </si>
  <si>
    <t>ZPA BRANCO</t>
  </si>
  <si>
    <t>MENS. PAVIMENTO</t>
  </si>
  <si>
    <t>PLACAS DE REGULAMENTAÇÃO (NS de sinalização)</t>
  </si>
  <si>
    <t>PLACAS DE ADVERTÊNCIA (NS de sinalização)</t>
  </si>
  <si>
    <t>LBO (NS de sinalização)</t>
  </si>
  <si>
    <t>MER (NS de sinalização)</t>
  </si>
  <si>
    <t>FTP (NS de sinalização)</t>
  </si>
  <si>
    <t>LRE (NS de sinalização)</t>
  </si>
  <si>
    <t>Limpeza para execução das obras</t>
  </si>
  <si>
    <t>De acordo com o Projeto geométrico</t>
  </si>
  <si>
    <t>2.2.6</t>
  </si>
  <si>
    <t>Comp. Lateral</t>
  </si>
  <si>
    <t>0-200</t>
  </si>
  <si>
    <t>201-400</t>
  </si>
  <si>
    <t>3.1.5</t>
  </si>
  <si>
    <t>3.1.6</t>
  </si>
  <si>
    <t>3.1.7</t>
  </si>
  <si>
    <t>3.1.8</t>
  </si>
  <si>
    <t>3.1.9</t>
  </si>
  <si>
    <t>Área obtida por meio das hachuras no projeto geométrico</t>
  </si>
  <si>
    <t>MURO DE GABIÕES</t>
  </si>
  <si>
    <t>6.2.1</t>
  </si>
  <si>
    <t>6.2.2</t>
  </si>
  <si>
    <t>6.2.3</t>
  </si>
  <si>
    <t>6.1.1</t>
  </si>
  <si>
    <t>6.1.2</t>
  </si>
  <si>
    <t>6.1.3</t>
  </si>
  <si>
    <t>6.1.4</t>
  </si>
  <si>
    <t>ESTACA</t>
  </si>
  <si>
    <t>ALTURA GABIÕES</t>
  </si>
  <si>
    <t>ÁREA DE GABIÕES</t>
  </si>
  <si>
    <t>VOLUME DE GABIÕES</t>
  </si>
  <si>
    <t>ÁREA DE CONCRETO MAGRO</t>
  </si>
  <si>
    <t>VOLUME DE CONCRETO MAGRO</t>
  </si>
  <si>
    <t>ALTURA</t>
  </si>
  <si>
    <t>+</t>
  </si>
  <si>
    <t>TOTAL DE GABIÕES</t>
  </si>
  <si>
    <t>TOTAL DE CONCRETO MAGRO</t>
  </si>
  <si>
    <t>SERVIÇOS COMPLEMENTARES</t>
  </si>
  <si>
    <t>Escavação para aplicação do concreto magro - De acordo com memória de quantidades - muro de gabiões</t>
  </si>
  <si>
    <t>Área sob o concreto magro</t>
  </si>
  <si>
    <t>De acordo com memória de quantidades - muro de gabiões</t>
  </si>
  <si>
    <t>Regularização do Subleito c/ adição de 50% de bica corrida</t>
  </si>
  <si>
    <t>Transporte da bica corrida</t>
  </si>
  <si>
    <t>Concreto magro - confecção em betoneira e lançamento manual - areia e brita comerciais</t>
  </si>
  <si>
    <t>Gabião caixa 2 x 1 x 0,50 m - Zn/Al + PVC - D = 2,4 mm - pedra de mão comercial - fornecimento e assentamento</t>
  </si>
  <si>
    <t>Gabião tipo caixa em liga de zinco e alumínio revestido com polímero de malha
hexagonal - C = 2,00 m, L = 1,00 m e H = 0,50 m</t>
  </si>
  <si>
    <t>Pedra de mão ou rachão</t>
  </si>
  <si>
    <t>3.3.8</t>
  </si>
  <si>
    <t>3.3.9</t>
  </si>
  <si>
    <t>3.3.10</t>
  </si>
  <si>
    <t>3.3.11</t>
  </si>
  <si>
    <t>3.3.12</t>
  </si>
  <si>
    <t>3.3.13</t>
  </si>
  <si>
    <t>3.3.14</t>
  </si>
  <si>
    <t>3.3.15</t>
  </si>
  <si>
    <t>3.3.16</t>
  </si>
  <si>
    <t>3.3.17</t>
  </si>
  <si>
    <t>3.3.18</t>
  </si>
  <si>
    <t>Caixa ralo simples (CXR-01) em blocos e grelha articulada em FFA</t>
  </si>
  <si>
    <t>P9821</t>
  </si>
  <si>
    <t>M2623</t>
  </si>
  <si>
    <t>Grelha metálica simples para boca de lobo de 300 x 900 mm e capacidade de 300 kN - Caminhão carroceria 15 t</t>
  </si>
  <si>
    <t>SICRO - 2003622</t>
  </si>
  <si>
    <t>De acordo com a N.S. de drenagem</t>
  </si>
  <si>
    <t>Corpo de BSTC D = 0,80 m PA2 - areia, brita e pedra de mão comerciais</t>
  </si>
  <si>
    <t>Tubo de concreto armado PA 2 - D = 0,80 m</t>
  </si>
  <si>
    <t>Boca de BSTC D = 0,60 m - esconsidade 0° - areia e brita comerciais - alas retas</t>
  </si>
  <si>
    <t>Boca de BSTC D = 0,80 m - esconsidade 0° - areia e brita comerciais - alas retas</t>
  </si>
  <si>
    <t>Caixa ralo simples (CXR-01) em blocos e grelha articulada em FFA (Conf. Proj Tipo)</t>
  </si>
  <si>
    <t>Grelha metálica simples para boca de lobo de 300 x 900 mm e capacidade de 300 Kn</t>
  </si>
  <si>
    <t>Poço de visita - PVI 08 - areia e brita comerciais</t>
  </si>
  <si>
    <t>Chaminé dos poços de visita - CPV 03 - areia e brita comerciais</t>
  </si>
  <si>
    <t>Tampão de ferro fundido para águas pluviais TD 600</t>
  </si>
  <si>
    <t>E9605</t>
  </si>
  <si>
    <t>E9518</t>
  </si>
  <si>
    <t>E9524</t>
  </si>
  <si>
    <t>E9682</t>
  </si>
  <si>
    <t>E9685</t>
  </si>
  <si>
    <t>E9762</t>
  </si>
  <si>
    <t>E9577</t>
  </si>
  <si>
    <t>Regularização do Subleito com adição de 50% de bica corrida e 3% de cimento</t>
  </si>
  <si>
    <t>4.3.2</t>
  </si>
  <si>
    <t>m</t>
  </si>
  <si>
    <t>Travessão de Travamento do Pavimento</t>
  </si>
  <si>
    <t>Junção entre ES-010, ou solo, e pavimento com blocos + fim das ruas sem saída</t>
  </si>
  <si>
    <t>Enchimento de junta de concreto com argamassa asfáltica de densidade</t>
  </si>
  <si>
    <t>Argamassa asfáltica</t>
  </si>
  <si>
    <t>7.5</t>
  </si>
  <si>
    <t>7.6</t>
  </si>
  <si>
    <t>Escavação e carga do bota-fora</t>
  </si>
  <si>
    <t>Bota-fora</t>
  </si>
  <si>
    <t>Caixa ralo dupla (CXRD-01) em blocos e grelha articulada em FFA</t>
  </si>
  <si>
    <t>LFO (NS de sinalização)</t>
  </si>
  <si>
    <t>LCO (NS de sinalização)</t>
  </si>
  <si>
    <t>LCA (NS de sinalização)</t>
  </si>
  <si>
    <t>5.2.3</t>
  </si>
  <si>
    <t>TACHÃO BIRREFLETIVO</t>
  </si>
  <si>
    <t>4.1.5</t>
  </si>
  <si>
    <t>QUADRO DE QUANTIDADES - MURO DE GABIÕES</t>
  </si>
  <si>
    <t>Base de Solo com adição de 50% de bica corrida e 3% de cimento</t>
  </si>
  <si>
    <t>5914359
5914374
5914389</t>
  </si>
  <si>
    <t>Transporte da bica corrida - Caminhão basculante 10 m³</t>
  </si>
  <si>
    <t>Transporte Solo - Caminhão basculante 10 m³</t>
  </si>
  <si>
    <t>Cimento - Caminhão Carroceria 15 t</t>
  </si>
  <si>
    <t>4.3.3</t>
  </si>
  <si>
    <t>taxa de aplicação (m³/m³)</t>
  </si>
  <si>
    <t>Guia de madeira de 2,5 x 8,0 cm - confecção e instalação</t>
  </si>
  <si>
    <t>Sarjeta triangular de concreto - STC 100-20 - escavação mecânica - areia e brita comerciais</t>
  </si>
  <si>
    <t>Caixa ralo dupla (CXRD-01) em blocos e grelha articulada em FFA (Conf. Proj Tipo)</t>
  </si>
  <si>
    <t>Boca de lobo combinada - chapéu e grelha simples - BLC 02 - areia e brita comerciais</t>
  </si>
  <si>
    <t>Grelha metálica simples para boca de lobo de 300 x 900 mm</t>
  </si>
  <si>
    <t>Guia-chapéu pré-moldada - C = 140 cm</t>
  </si>
  <si>
    <t>Argamassa de cimento, cal hidratada e areia 1:0,5:8 - confecção em betoneira e lançamento manual - areia comercial</t>
  </si>
  <si>
    <t>Cal hidratada - saco</t>
  </si>
  <si>
    <t>Cimento Portland CP II - 32 - saco</t>
  </si>
  <si>
    <t>Argamassa de cimento e areia 1:3 - confecção em betoneira e lançamento manual - areia comercial</t>
  </si>
  <si>
    <t>Concreto fck = 25 MPa - confecção em betoneira e lançamento manual - areia e brita comerciais</t>
  </si>
  <si>
    <t>Caixa coletora de sarjeta - CCS 01 - com grelha de ferro - TCC 02 - areia e brita comerciais</t>
  </si>
  <si>
    <t>Cantoneira em ferro de abas iguais de 2 1/2" x 3/8"</t>
  </si>
  <si>
    <t>Tubo de aço galvanizado BSP classe leve - D = 20 mm</t>
  </si>
  <si>
    <t>Poço de visita - PVI 09 - areia e brita comerciais</t>
  </si>
  <si>
    <t>Pavimentação com blocos de concreto (35 MPa), esp.= 08 cm, colchão areia esp.= 5cm, inclusive fornecimento e transporte dos blocos e areia</t>
  </si>
  <si>
    <t>Transp. de Bloco p/ pavimentaçao - esp= 8 cm</t>
  </si>
  <si>
    <t>Caminhão Basculante 10 m³</t>
  </si>
  <si>
    <t>Transporte Solo</t>
  </si>
  <si>
    <t>AQUISIÇÃO E TRANSPORTE DOS MATERIAIS BETUMINOSOS E SOLOS (BDI PARA MATERIAIS ASFÁLTICOS = 15,28%)</t>
  </si>
  <si>
    <t>Tachão refletivo em resina sintética - bidirecional - fornecimento e colocação</t>
  </si>
  <si>
    <t>Tachão refletivo em resina sintética bidirecional</t>
  </si>
  <si>
    <t>Cola poliéster</t>
  </si>
  <si>
    <t>De acordo com o projeto de obras complementares e memória de cálculo apresentado no V4A</t>
  </si>
  <si>
    <t>Passeio em concreto, largura 2,00m, acabamento em ladrilho hidráulico podotátil (L=0,40m)</t>
  </si>
  <si>
    <t>30 DIAS</t>
  </si>
  <si>
    <t>60 DIAS</t>
  </si>
  <si>
    <t>120 DIAS</t>
  </si>
  <si>
    <t>150 DIAS</t>
  </si>
  <si>
    <t>180 DIAS</t>
  </si>
  <si>
    <t>210 DIAS</t>
  </si>
  <si>
    <t>240 DIAS</t>
  </si>
  <si>
    <t>270 DIAS</t>
  </si>
  <si>
    <t>300 DIAS</t>
  </si>
  <si>
    <t>330 DIAS</t>
  </si>
  <si>
    <t>360 DIAS</t>
  </si>
  <si>
    <t>390 DIAS</t>
  </si>
  <si>
    <t>420 DIAS</t>
  </si>
  <si>
    <t>450 DIAS</t>
  </si>
  <si>
    <t>PRAZO DE CONTRATAÇÃO DOS SERVIÇOS</t>
  </si>
  <si>
    <t>90 DIAS</t>
  </si>
  <si>
    <t>Placa de obra nas dimensões de 3,0 x 6,0 m, padrão DER-ES</t>
  </si>
  <si>
    <t>M2</t>
  </si>
  <si>
    <t>Aluguel de container p/ escritório com ar condicionado, isolamento term/acust., 2 luminárias,
janela de vidro, tomadas computador e telefone</t>
  </si>
  <si>
    <t>Mes</t>
  </si>
  <si>
    <t>Aluguel de container para almoxarifado</t>
  </si>
  <si>
    <t>Aluguel de container tipo refeitório simples, c/ 1 aparelho de ar condicionado, 2 luminárias e 2
janelas de vidro</t>
  </si>
  <si>
    <t>Aluguel de container tipo sanitário com 3 vasos sanitários, lavatório, mictório, 5 chuveiros, 2
venezianas e piso especial</t>
  </si>
  <si>
    <t>Rede de água c/ padrão de entrada d'água diâm. 3/4" conf. CESAN, incl. tubos e conexões p/
aliment., distrib., extravas. e limp., cons. o padrão a 25m</t>
  </si>
  <si>
    <t>Rede de esgoto, contendo fossa e filtro, incl. tubos e conexões de ligação entre caixas,
considerando distância de 25m</t>
  </si>
  <si>
    <t>Rede de luz, incl. padrão entr. energia trifás. cabo ligação até barracões, quadro distrib., disj. e
chave de força, cons. 20m entre padrão entr.e QDG</t>
  </si>
  <si>
    <t>Reservatório de fibra de vidro de 1000 L, incl. suporte em madeira de 7x12cm, elevado de 4m</t>
  </si>
  <si>
    <t>Ud</t>
  </si>
  <si>
    <t>Tapume Telha Metálica Ondulada 0,50mm Branca h=2,20m, incl. montagem estr. mad. 8"x8",
incl. faixas pint. esmalte sintético c/ h=40cm (Reaproveitamento 2x)</t>
  </si>
  <si>
    <t>Mobilização e desmobilização de container até 50 km</t>
  </si>
  <si>
    <t>Cones para sinalização, fornecimento e colocação</t>
  </si>
  <si>
    <t>Elementos de madeira para sinalização - cavaletes</t>
  </si>
  <si>
    <t>Tela de proteção de segurança de PVC cor laranja com suporte  para sinalização de obras</t>
  </si>
  <si>
    <t>Sinalização vertical com chapa em esmalte sintético</t>
  </si>
  <si>
    <t>Sinalização noturna ( fio com lâmpada e balde ), fornecimento e instalação</t>
  </si>
  <si>
    <t>Desmatamento, destocamento e limpeza de área com árvores de diâmetro até 0,15 m</t>
  </si>
  <si>
    <t>m²</t>
  </si>
  <si>
    <t>un</t>
  </si>
  <si>
    <t>Demolição de concreto simples com martelete</t>
  </si>
  <si>
    <t>Índice de preço para remoção de entulho decorrente da execução de obras (Classe A CONAMA - NBR 10.004 - Classe II-B), incluindo aluguel da caçamba, carga, transporte e descarga em área licenciada</t>
  </si>
  <si>
    <t>m3</t>
  </si>
  <si>
    <t>Escavação, carga e transporte de material de 1ª categoria - DMT de 50 a 200 m - caminho de serviço em revestimento primário - com escavadeira e caminhão basculante de 14 m³</t>
  </si>
  <si>
    <t>Escavação, carga e transporte de material de 1ª categoria - DMT de 200 a 400 m - caminho de serviço em revestimento primário - com escavadeira e caminhão basculante de 14 m³</t>
  </si>
  <si>
    <t>Regularização de bota-fora com espalhamento e compactação</t>
  </si>
  <si>
    <t>Compactação de aterros a 100% do Proctor intermediário</t>
  </si>
  <si>
    <t>Transporte com caminhão basculante de 14 m³ - rodovia pavimentada</t>
  </si>
  <si>
    <t>tkm</t>
  </si>
  <si>
    <t>Transporte com caminhão basculante de 14 m³ - rodovia em revestimento primário</t>
  </si>
  <si>
    <t>Religação de rede de água em PVC DN 20 mm, inclusive conexões, em Vias Urbanas</t>
  </si>
  <si>
    <t>Religação de rede de água em PVC DN 32mm, incluisve conexões</t>
  </si>
  <si>
    <t>Religação de rede de água em PVC DN 75 mm, inclusive conexões, em Vias Urbanas</t>
  </si>
  <si>
    <t>Remanejamento de ligação e religação de redes de esgoto, em Vias Urbanas</t>
  </si>
  <si>
    <t>REDE ESG PVC NBR7362 150 ATE 1,25m ASFAL</t>
  </si>
  <si>
    <t>PV-ANEL CONCR DN 600 PROF ATE 1,25M</t>
  </si>
  <si>
    <t>UN</t>
  </si>
  <si>
    <t>CAIXA LIGACAO PREDIAL EM ANEL CONCRETO</t>
  </si>
  <si>
    <t>TAMPA CAIXA DE LIGACAO PREDIAL ESGOTO</t>
  </si>
  <si>
    <t>LIG PRED ESG CURTA C/MAT ASFAL H0,6A1,0M</t>
  </si>
  <si>
    <t>Escavação mecânica de vala em material de 1ª categoria</t>
  </si>
  <si>
    <t>Escavação manual de vala em material de 1ª categoria</t>
  </si>
  <si>
    <t>Escoramento contínuo de valas com tábuas de 2,5 x 30 cm e longarinas de 6 x 16 cm - estroncas a cada metro não incluídas - profundidade de até 4 m - madeira com utilização de 3 vezes - confecção, instalação e retirada</t>
  </si>
  <si>
    <t>Reaterro e compactação com soquete vibratório</t>
  </si>
  <si>
    <t>Meio fio de concreto pré-moldado (12 x 30 x 15) cm, inclusive caiação e transporte do meio fio
em Vias Urbanas</t>
  </si>
  <si>
    <t>Imprimação com emulsão asfáltica</t>
  </si>
  <si>
    <t>Pavimentação com blocos de concreto (35 MPa), esp.= 08 cm, colchão areia esp.= 5cm,
inclusive fornecimento e transporte dos blocos e areia</t>
  </si>
  <si>
    <t>Aquisição de solo de jazida comercial (saibreira) (BDI DIFERENCIADO - 15,57%)</t>
  </si>
  <si>
    <t>M3</t>
  </si>
  <si>
    <t>Pintura de faixa com tinta acrílica - espessura de 0,6 mm</t>
  </si>
  <si>
    <t>Pintura de setas e zebrados com tinta acrílica - espessura de 0,6 mm</t>
  </si>
  <si>
    <t>Escavação manual em material de 1ª categoria na profundidade de 1 a 2 m</t>
  </si>
  <si>
    <t>Apiloamento manual de superfície com espessura de 15 cm</t>
  </si>
  <si>
    <t>Demolição de cerca de madeira com 4 fios</t>
  </si>
  <si>
    <t>Transporte com caminhão basculante de 10 m³ - rodovia pavimentada</t>
  </si>
  <si>
    <t>Transporte com caminhão basculante de 10 m³ - rodovia em revestimento primário</t>
  </si>
  <si>
    <t>Transporte com caminhão carroceria de 15 t - rodovia pavimentada</t>
  </si>
  <si>
    <t>Transporte com caminhão carroceria de 15 t - rodovia em revestimento primário</t>
  </si>
  <si>
    <t>Transporte com caminhão carroceria com capacidade de 7 t e com guindauto de 20 t.m - rodovia pavimentada</t>
  </si>
  <si>
    <t>Transporte com caminhão carroceria com capacidade de 7 t e com guindauto de 20 t.m - rodovia em revestimento primário</t>
  </si>
  <si>
    <t>Fôrmas de tábuas de pinho para dispositivos de drenagem - utilização de 3 vezes - confecção, instalação e retirada</t>
  </si>
  <si>
    <t>Escavação e carga de material de jazida com escavadeira hidráulica de 1,56 m³</t>
  </si>
  <si>
    <t xml:space="preserve">Retroescavadeira de pneus - capacidade da caçamba da pá-carregadeira de 0,76 m³ e da retroescavadeira de 0,29 m³ - 58 kW </t>
  </si>
  <si>
    <t>Caminhão tanque com capacidade de 10.000 l - 188 kW</t>
  </si>
  <si>
    <t>Areia suja jazida com carregamento mecânico</t>
  </si>
  <si>
    <t>Caminhão tanque com capacidade de 6.000 l - 136 kW</t>
  </si>
  <si>
    <t>Conjunto moto bomba diam. 4"</t>
  </si>
  <si>
    <t>Grade de 24 discos rebocável de D = 60 cm (24")</t>
  </si>
  <si>
    <t>Motoniveladora - 93 kW</t>
  </si>
  <si>
    <t>Rolo compactador liso tandem vibratório autopropelido de 1,6 t - 18 kW</t>
  </si>
  <si>
    <t>Rolo compactador pé de carneiro vibratório autopropelido por pneus de 11,6 t - 82 kW</t>
  </si>
  <si>
    <t>Rolo compactador de pneus autopropelido de 27 t - 85 kW</t>
  </si>
  <si>
    <t>Trator agrícola sobre pneus - 77 kW</t>
  </si>
  <si>
    <t>Servente</t>
  </si>
  <si>
    <t>h</t>
  </si>
  <si>
    <t>Encarregado de terraplenagem</t>
  </si>
  <si>
    <t>Pedreiro</t>
  </si>
  <si>
    <t>Encarregado de pista</t>
  </si>
  <si>
    <t>Greidista</t>
  </si>
  <si>
    <t>Almoxarife</t>
  </si>
  <si>
    <t>mês</t>
  </si>
  <si>
    <t>Engenheiro</t>
  </si>
  <si>
    <t>Auxiliar técnico</t>
  </si>
  <si>
    <t>Topógrafo</t>
  </si>
  <si>
    <t>Auxiliar de topografia</t>
  </si>
  <si>
    <t>Grelha metálica para boca de lobo com capacidade de até 300 kN - C = 0,90 m e L = 0,30 m</t>
  </si>
  <si>
    <t>Bica corrida sem frete</t>
  </si>
  <si>
    <t>Cimento CP III</t>
  </si>
  <si>
    <t>kg</t>
  </si>
  <si>
    <t>Aluguel mensal de instrumento de topografia ( Estação Total )</t>
  </si>
  <si>
    <t>Aluguel mensal de veículos tipo Gol  1.6, inclusive combustível</t>
  </si>
  <si>
    <t>Gasolina</t>
  </si>
  <si>
    <t>L</t>
  </si>
  <si>
    <t>PREFEITURA MUNICIPAL DE ARACRUZ
Secretaria Municipal de Obras e Infraestrutura de Aracruz - SEMOB
RESUMO GERAL DO ORÇAMENTO</t>
  </si>
  <si>
    <t>PROJETO: Infraestrutura do Bairro Santa Marta</t>
  </si>
  <si>
    <t>BDI: 23,32%  |  BDI Diferenc. : 15,57%</t>
  </si>
  <si>
    <t>LOCAL: Aracruz Sede – Aracruz – ES</t>
  </si>
  <si>
    <t>REF: SICRO (jan-24). DER-ES ROD. (jul-23). CESAN (jan-24). DER-ES EDIF. (jan-24). reaj. p/ mai-24</t>
  </si>
  <si>
    <t>DATA DA ELABORAÇÃO DO ORÇAMENTO: JUN-24</t>
  </si>
  <si>
    <t>PREFEITURA MUNICIPAL DE ARACRUZ
Secretaria Municipal de Obras e Infraestrutura de Aracruz - SEMOB
PLANILHA ORÇAMENTÁRIA GERAL</t>
  </si>
  <si>
    <t>REF: SICRO (jan-24). DER-ES ROD. (jul-23). CESAN (jan-24). DER-ES EDIF. (jan-24). reaj. p/ mai-24 | DATA DA ELABORAÇÃO DO ORÇAMENTO: JUN-24</t>
  </si>
  <si>
    <t>PREFEITURA MUNICIPAL DE ARACRUZ
Secretaria Municipal de Obras e Infraestrutura de Aracruz - SEMOB
CURVA ABC - SERVIÇOS</t>
  </si>
  <si>
    <t>A</t>
  </si>
  <si>
    <t>B</t>
  </si>
  <si>
    <t>C</t>
  </si>
  <si>
    <t>PREFEITURA MUNICIPAL DE ARACRUZ
Secretaria Municipal de Obras e Infraestrutura de Aracruz - SEMOB
CRONOGRAMA FÍSICO-FINANCEIRO</t>
  </si>
  <si>
    <t>EXTENSÃO: 2,15 Km</t>
  </si>
  <si>
    <t>DER-ES ROD. (jul-23). SICRO (jan-24). reaj. p/ mai-24</t>
  </si>
  <si>
    <t>SICRO (jan-24). reaj. p/ mai-24</t>
  </si>
  <si>
    <t>DER-ES ROD. (jul-23). SICRO (jan-24). reaj. p/ jan-00</t>
  </si>
  <si>
    <t>PREFEITURA MUNICIPAL DE ARACRUZ
Secretaria Municipal de Obras e Infraestrutura de Aracruz - SEMOB
MEMÓRIA DE CÁLCULO</t>
  </si>
  <si>
    <t xml:space="preserve">Aluguel de container p/ escritório </t>
  </si>
  <si>
    <t>Aluguel de container tipo refeitório</t>
  </si>
  <si>
    <t>Aluguel de container tipo sanitário</t>
  </si>
  <si>
    <t>Item 4.1.3 - Imprimação com emulsão asfáltica</t>
  </si>
  <si>
    <t>Item 4.1.4 - Base de Solo com adição de 50% de bica corrida e 3% de cimento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</si>
</sst>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0.000"/>
    <numFmt numFmtId="166" formatCode="0\ &quot;meses&quot;"/>
    <numFmt numFmtId="167" formatCode="&quot;SERVIÇO: &quot;@"/>
    <numFmt numFmtId="168" formatCode="&quot;REFERENCIA:              &quot;@"/>
    <numFmt numFmtId="169" formatCode="0.0000"/>
    <numFmt numFmtId="170" formatCode="#,##0.0000"/>
    <numFmt numFmtId="171" formatCode="0.0000000"/>
    <numFmt numFmtId="172" formatCode="0.0000%"/>
    <numFmt numFmtId="173" formatCode="_-* #,##0.00_-;\-* #,##0.00_-;_-* &quot;-&quot;??_-;_-@"/>
    <numFmt numFmtId="174" formatCode="0.0%"/>
    <numFmt numFmtId="175" formatCode="_-* #,##0.0000_-;\-* #,##0.0000_-;_-* &quot;-&quot;??_-;_-@_-"/>
    <numFmt numFmtId="176" formatCode="0\ &quot;und/Km&quot;"/>
    <numFmt numFmtId="177" formatCode="0\ &quot;m/Km&quot;"/>
    <numFmt numFmtId="178" formatCode="0\ &quot;m²/Km&quot;"/>
    <numFmt numFmtId="179" formatCode="0.00\ &quot;Km&quot;"/>
    <numFmt numFmtId="180" formatCode="#,##0.00000"/>
    <numFmt numFmtId="181" formatCode="0.000000"/>
    <numFmt numFmtId="182" formatCode="0.00000"/>
    <numFmt numFmtId="183" formatCode="&quot;R$&quot;\ #,##0.00"/>
    <numFmt numFmtId="184" formatCode="0.0"/>
    <numFmt numFmtId="185" formatCode="&quot;x&quot;\ 0"/>
    <numFmt numFmtId="187" formatCode="0\ &quot;un/Km&quot;"/>
    <numFmt numFmtId="188" formatCode="#,##0.000"/>
    <numFmt numFmtId="189" formatCode="0.000%"/>
  </numFmts>
  <fonts count="6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name val="Berlin Sans FB Demi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Berlin Sans FB Demi"/>
      <family val="2"/>
    </font>
    <font>
      <sz val="11"/>
      <name val="Berlin Sans FB Demi"/>
      <family val="2"/>
    </font>
    <font>
      <sz val="10"/>
      <color theme="1"/>
      <name val="Times New Roman"/>
      <family val="1"/>
    </font>
    <font>
      <sz val="9"/>
      <color theme="1"/>
      <name val="Arial"/>
      <family val="2"/>
    </font>
    <font>
      <b/>
      <u/>
      <sz val="9"/>
      <color theme="1"/>
      <name val="Arial"/>
      <family val="2"/>
    </font>
    <font>
      <b/>
      <sz val="9"/>
      <color rgb="FF0000FF"/>
      <name val="Arial"/>
      <family val="2"/>
    </font>
    <font>
      <i/>
      <sz val="9"/>
      <color rgb="FF0000FF"/>
      <name val="Arial"/>
      <family val="2"/>
    </font>
    <font>
      <i/>
      <sz val="9"/>
      <color theme="1"/>
      <name val="Arial"/>
      <family val="2"/>
    </font>
    <font>
      <b/>
      <i/>
      <sz val="9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sz val="12"/>
      <color rgb="FF000000"/>
      <name val="Arial1"/>
    </font>
    <font>
      <sz val="12"/>
      <color rgb="FF000000"/>
      <name val="Arial1"/>
    </font>
    <font>
      <b/>
      <sz val="10"/>
      <color rgb="FF000000"/>
      <name val="Arial1"/>
    </font>
    <font>
      <sz val="10"/>
      <color rgb="FF000000"/>
      <name val="Arial1"/>
    </font>
    <font>
      <sz val="8"/>
      <color rgb="FF000000"/>
      <name val="Arial1"/>
    </font>
    <font>
      <sz val="11"/>
      <color theme="1"/>
      <name val="Liberation Sans"/>
      <family val="2"/>
    </font>
    <font>
      <sz val="10"/>
      <color theme="1"/>
      <name val="Arial"/>
      <family val="2"/>
    </font>
    <font>
      <b/>
      <sz val="10"/>
      <color theme="1"/>
      <name val="Arial1"/>
    </font>
    <font>
      <sz val="10"/>
      <color theme="1"/>
      <name val="Arial1"/>
    </font>
    <font>
      <sz val="3"/>
      <color theme="1"/>
      <name val="Arial1"/>
    </font>
    <font>
      <b/>
      <sz val="3"/>
      <color theme="1"/>
      <name val="Arial1"/>
    </font>
    <font>
      <b/>
      <sz val="10"/>
      <color rgb="FFFF0000"/>
      <name val="Arial1"/>
    </font>
    <font>
      <i/>
      <sz val="10"/>
      <color theme="1"/>
      <name val="Arial1"/>
    </font>
    <font>
      <sz val="10"/>
      <color theme="1"/>
      <name val="Calibri"/>
      <family val="2"/>
    </font>
    <font>
      <u/>
      <sz val="10"/>
      <color theme="1"/>
      <name val="Arial"/>
      <family val="2"/>
    </font>
    <font>
      <u/>
      <sz val="10"/>
      <color theme="1"/>
      <name val="Calibri"/>
      <family val="2"/>
    </font>
    <font>
      <b/>
      <i/>
      <sz val="14"/>
      <color theme="1"/>
      <name val="Arial1"/>
    </font>
    <font>
      <sz val="10"/>
      <color rgb="FF000000"/>
      <name val="Calibri"/>
      <family val="2"/>
    </font>
    <font>
      <sz val="9"/>
      <color theme="1"/>
      <name val="Arial1"/>
    </font>
    <font>
      <b/>
      <sz val="9"/>
      <color theme="1"/>
      <name val="Arial1"/>
    </font>
    <font>
      <sz val="9"/>
      <color rgb="FF000000"/>
      <name val="Liberation Sans"/>
      <family val="2"/>
    </font>
    <font>
      <b/>
      <sz val="9"/>
      <color rgb="FF000000"/>
      <name val="Liberation Sans"/>
      <family val="2"/>
    </font>
    <font>
      <sz val="10"/>
      <color rgb="FF000000"/>
      <name val="Liberation Sans"/>
      <family val="2"/>
    </font>
    <font>
      <sz val="26"/>
      <color rgb="FFC00000"/>
      <name val="Calibri"/>
      <family val="2"/>
      <scheme val="minor"/>
    </font>
    <font>
      <sz val="12"/>
      <name val="Arial"/>
      <family val="2"/>
    </font>
    <font>
      <sz val="18"/>
      <color theme="1"/>
      <name val="Times New Roman"/>
      <family val="1"/>
    </font>
    <font>
      <sz val="24"/>
      <color rgb="FFC00000"/>
      <name val="Calibri"/>
      <family val="2"/>
      <scheme val="minor"/>
    </font>
    <font>
      <b/>
      <sz val="26"/>
      <color rgb="FFFF0000"/>
      <name val="Arial1"/>
    </font>
    <font>
      <b/>
      <sz val="11"/>
      <color theme="1"/>
      <name val="Arial1"/>
    </font>
    <font>
      <sz val="9"/>
      <name val="Arial MT"/>
    </font>
    <font>
      <sz val="9"/>
      <name val="Arial MT"/>
      <family val="2"/>
    </font>
    <font>
      <sz val="9"/>
      <color rgb="FF000000"/>
      <name val="Arial MT"/>
      <family val="2"/>
    </font>
    <font>
      <b/>
      <sz val="9"/>
      <color rgb="FF000000"/>
      <name val="Arial"/>
      <family val="2"/>
    </font>
    <font>
      <b/>
      <sz val="10"/>
      <name val="Arial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C6D9F0"/>
        <bgColor rgb="FFC6D9F0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69696"/>
        <bgColor rgb="FF96969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7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 style="hair">
        <color rgb="FF000000"/>
      </bottom>
      <diagonal/>
    </border>
    <border>
      <left style="hair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hair">
        <color rgb="FF000000"/>
      </left>
      <right/>
      <top style="thin">
        <color indexed="64"/>
      </top>
      <bottom/>
      <diagonal/>
    </border>
    <border>
      <left/>
      <right style="hair">
        <color rgb="FF000000"/>
      </right>
      <top style="thin">
        <color indexed="64"/>
      </top>
      <bottom/>
      <diagonal/>
    </border>
    <border>
      <left style="hair">
        <color rgb="FF000000"/>
      </left>
      <right style="hair">
        <color rgb="FF000000"/>
      </right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hair">
        <color rgb="FF000000"/>
      </right>
      <top style="thin">
        <color rgb="FF000000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hair">
        <color rgb="FF000000"/>
      </right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hair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hair">
        <color rgb="FF000000"/>
      </left>
      <right style="medium">
        <color indexed="64"/>
      </right>
      <top style="thin">
        <color indexed="64"/>
      </top>
      <bottom/>
      <diagonal/>
    </border>
    <border>
      <left style="hair">
        <color rgb="FF000000"/>
      </left>
      <right style="medium">
        <color indexed="64"/>
      </right>
      <top/>
      <bottom/>
      <diagonal/>
    </border>
    <border>
      <left style="hair">
        <color rgb="FF000000"/>
      </left>
      <right style="medium">
        <color indexed="64"/>
      </right>
      <top/>
      <bottom style="thin">
        <color rgb="FF000000"/>
      </bottom>
      <diagonal/>
    </border>
    <border>
      <left style="hair">
        <color rgb="FF000000"/>
      </left>
      <right style="medium">
        <color indexed="64"/>
      </right>
      <top style="thin">
        <color rgb="FF000000"/>
      </top>
      <bottom/>
      <diagonal/>
    </border>
    <border>
      <left style="hair">
        <color rgb="FF000000"/>
      </left>
      <right style="medium">
        <color indexed="64"/>
      </right>
      <top/>
      <bottom style="thin">
        <color indexed="64"/>
      </bottom>
      <diagonal/>
    </border>
    <border>
      <left style="hair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rgb="FF000000"/>
      </top>
      <bottom style="medium">
        <color indexed="64"/>
      </bottom>
      <diagonal/>
    </border>
    <border>
      <left style="hair">
        <color rgb="FF000000"/>
      </left>
      <right/>
      <top style="hair">
        <color rgb="FF000000"/>
      </top>
      <bottom style="medium">
        <color indexed="64"/>
      </bottom>
      <diagonal/>
    </border>
    <border>
      <left/>
      <right/>
      <top style="hair">
        <color rgb="FF000000"/>
      </top>
      <bottom style="medium">
        <color indexed="64"/>
      </bottom>
      <diagonal/>
    </border>
    <border>
      <left/>
      <right style="hair">
        <color rgb="FF000000"/>
      </right>
      <top style="hair">
        <color rgb="FF000000"/>
      </top>
      <bottom style="medium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medium">
        <color indexed="64"/>
      </bottom>
      <diagonal/>
    </border>
    <border>
      <left style="hair">
        <color rgb="FF000000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17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/>
    <xf numFmtId="0" fontId="7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7" fillId="0" borderId="0"/>
    <xf numFmtId="0" fontId="7" fillId="0" borderId="0"/>
    <xf numFmtId="44" fontId="10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31" fillId="0" borderId="0"/>
    <xf numFmtId="9" fontId="30" fillId="0" borderId="0"/>
    <xf numFmtId="43" fontId="5" fillId="0" borderId="0" applyFont="0" applyFill="0" applyBorder="0" applyAlignment="0" applyProtection="0"/>
  </cellStyleXfs>
  <cellXfs count="924">
    <xf numFmtId="0" fontId="0" fillId="0" borderId="0" xfId="0"/>
    <xf numFmtId="0" fontId="9" fillId="3" borderId="37" xfId="3" applyFont="1" applyFill="1" applyBorder="1" applyAlignment="1">
      <alignment horizontal="center" vertical="center" wrapText="1"/>
    </xf>
    <xf numFmtId="4" fontId="9" fillId="3" borderId="38" xfId="3" applyNumberFormat="1" applyFont="1" applyFill="1" applyBorder="1" applyAlignment="1">
      <alignment vertical="center" wrapText="1"/>
    </xf>
    <xf numFmtId="4" fontId="9" fillId="3" borderId="38" xfId="4" applyNumberFormat="1" applyFont="1" applyFill="1" applyBorder="1" applyAlignment="1">
      <alignment horizontal="center" vertical="center" wrapText="1"/>
    </xf>
    <xf numFmtId="10" fontId="9" fillId="3" borderId="39" xfId="5" applyNumberFormat="1" applyFont="1" applyFill="1" applyBorder="1" applyAlignment="1">
      <alignment horizontal="center" vertical="center"/>
    </xf>
    <xf numFmtId="0" fontId="9" fillId="3" borderId="40" xfId="3" applyFont="1" applyFill="1" applyBorder="1" applyAlignment="1">
      <alignment horizontal="center" vertical="center" wrapText="1"/>
    </xf>
    <xf numFmtId="0" fontId="9" fillId="3" borderId="41" xfId="3" applyFont="1" applyFill="1" applyBorder="1" applyAlignment="1">
      <alignment horizontal="center" vertical="center" wrapText="1"/>
    </xf>
    <xf numFmtId="4" fontId="9" fillId="3" borderId="42" xfId="3" applyNumberFormat="1" applyFont="1" applyFill="1" applyBorder="1" applyAlignment="1">
      <alignment vertical="center" wrapText="1"/>
    </xf>
    <xf numFmtId="4" fontId="9" fillId="3" borderId="42" xfId="4" applyNumberFormat="1" applyFont="1" applyFill="1" applyBorder="1" applyAlignment="1">
      <alignment horizontal="center" vertical="center" wrapText="1"/>
    </xf>
    <xf numFmtId="44" fontId="5" fillId="0" borderId="0" xfId="1" applyFont="1"/>
    <xf numFmtId="164" fontId="0" fillId="0" borderId="0" xfId="0" applyNumberFormat="1"/>
    <xf numFmtId="10" fontId="0" fillId="0" borderId="0" xfId="0" applyNumberFormat="1"/>
    <xf numFmtId="0" fontId="8" fillId="6" borderId="34" xfId="3" applyFont="1" applyFill="1" applyBorder="1" applyAlignment="1">
      <alignment horizontal="center" vertical="center" wrapText="1"/>
    </xf>
    <xf numFmtId="0" fontId="8" fillId="6" borderId="35" xfId="3" applyFont="1" applyFill="1" applyBorder="1" applyAlignment="1">
      <alignment horizontal="center" vertical="center" wrapText="1"/>
    </xf>
    <xf numFmtId="0" fontId="8" fillId="6" borderId="35" xfId="0" applyFont="1" applyFill="1" applyBorder="1" applyAlignment="1">
      <alignment horizontal="center" vertical="center"/>
    </xf>
    <xf numFmtId="0" fontId="8" fillId="6" borderId="36" xfId="0" applyFont="1" applyFill="1" applyBorder="1" applyAlignment="1">
      <alignment horizontal="center" vertical="center"/>
    </xf>
    <xf numFmtId="4" fontId="8" fillId="6" borderId="14" xfId="4" applyNumberFormat="1" applyFont="1" applyFill="1" applyBorder="1" applyAlignment="1">
      <alignment horizontal="center" vertical="center" wrapText="1"/>
    </xf>
    <xf numFmtId="10" fontId="8" fillId="6" borderId="15" xfId="0" applyNumberFormat="1" applyFont="1" applyFill="1" applyBorder="1" applyAlignment="1">
      <alignment horizontal="center" vertical="center"/>
    </xf>
    <xf numFmtId="0" fontId="11" fillId="0" borderId="0" xfId="0" applyFont="1"/>
    <xf numFmtId="0" fontId="3" fillId="4" borderId="45" xfId="0" applyFont="1" applyFill="1" applyBorder="1" applyAlignment="1">
      <alignment horizontal="center" vertical="center"/>
    </xf>
    <xf numFmtId="0" fontId="3" fillId="4" borderId="28" xfId="0" applyFont="1" applyFill="1" applyBorder="1" applyAlignment="1">
      <alignment vertical="center"/>
    </xf>
    <xf numFmtId="0" fontId="3" fillId="4" borderId="31" xfId="0" applyFont="1" applyFill="1" applyBorder="1" applyAlignment="1">
      <alignment vertical="center"/>
    </xf>
    <xf numFmtId="0" fontId="3" fillId="0" borderId="35" xfId="3" applyFont="1" applyBorder="1" applyAlignment="1">
      <alignment horizontal="center" vertical="center" wrapText="1"/>
    </xf>
    <xf numFmtId="0" fontId="2" fillId="0" borderId="40" xfId="3" applyFont="1" applyBorder="1" applyAlignment="1">
      <alignment horizontal="center" vertical="center" wrapText="1"/>
    </xf>
    <xf numFmtId="0" fontId="2" fillId="0" borderId="42" xfId="3" applyFont="1" applyBorder="1" applyAlignment="1">
      <alignment horizontal="center" vertical="center" wrapText="1"/>
    </xf>
    <xf numFmtId="4" fontId="2" fillId="0" borderId="38" xfId="4" applyNumberFormat="1" applyFont="1" applyBorder="1" applyAlignment="1">
      <alignment horizontal="left" vertical="center" wrapText="1"/>
    </xf>
    <xf numFmtId="4" fontId="2" fillId="0" borderId="38" xfId="4" applyNumberFormat="1" applyFont="1" applyBorder="1" applyAlignment="1">
      <alignment horizontal="center" vertical="center" wrapText="1"/>
    </xf>
    <xf numFmtId="4" fontId="2" fillId="0" borderId="42" xfId="3" applyNumberFormat="1" applyFont="1" applyBorder="1" applyAlignment="1">
      <alignment horizontal="center" vertical="center" wrapText="1"/>
    </xf>
    <xf numFmtId="4" fontId="2" fillId="0" borderId="39" xfId="4" applyNumberFormat="1" applyFont="1" applyBorder="1" applyAlignment="1">
      <alignment horizontal="center" vertical="center" wrapText="1"/>
    </xf>
    <xf numFmtId="4" fontId="2" fillId="0" borderId="42" xfId="4" applyNumberFormat="1" applyFont="1" applyBorder="1" applyAlignment="1">
      <alignment horizontal="left" vertical="center" wrapText="1"/>
    </xf>
    <xf numFmtId="4" fontId="2" fillId="0" borderId="42" xfId="4" applyNumberFormat="1" applyFont="1" applyBorder="1" applyAlignment="1">
      <alignment horizontal="center" vertical="center" wrapText="1"/>
    </xf>
    <xf numFmtId="4" fontId="3" fillId="0" borderId="36" xfId="3" applyNumberFormat="1" applyFont="1" applyBorder="1" applyAlignment="1">
      <alignment horizontal="center" vertical="center" wrapText="1"/>
    </xf>
    <xf numFmtId="4" fontId="4" fillId="0" borderId="42" xfId="0" applyNumberFormat="1" applyFont="1" applyBorder="1" applyAlignment="1">
      <alignment horizontal="center" vertical="center"/>
    </xf>
    <xf numFmtId="0" fontId="11" fillId="0" borderId="0" xfId="0" applyFont="1" applyAlignment="1">
      <alignment wrapText="1"/>
    </xf>
    <xf numFmtId="1" fontId="11" fillId="0" borderId="0" xfId="0" applyNumberFormat="1" applyFont="1" applyAlignment="1">
      <alignment horizontal="center" vertical="center"/>
    </xf>
    <xf numFmtId="0" fontId="2" fillId="0" borderId="38" xfId="3" applyFont="1" applyBorder="1" applyAlignment="1">
      <alignment horizontal="center" vertical="center" wrapText="1"/>
    </xf>
    <xf numFmtId="4" fontId="2" fillId="0" borderId="38" xfId="3" applyNumberFormat="1" applyFont="1" applyBorder="1" applyAlignment="1">
      <alignment horizontal="center" vertical="center" wrapText="1"/>
    </xf>
    <xf numFmtId="1" fontId="12" fillId="0" borderId="0" xfId="3" applyNumberFormat="1" applyFont="1" applyAlignment="1">
      <alignment horizontal="center" vertical="center" wrapText="1"/>
    </xf>
    <xf numFmtId="0" fontId="2" fillId="0" borderId="28" xfId="3" applyFont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2" fillId="0" borderId="0" xfId="0" applyFont="1"/>
    <xf numFmtId="0" fontId="13" fillId="4" borderId="0" xfId="0" applyFont="1" applyFill="1"/>
    <xf numFmtId="0" fontId="4" fillId="0" borderId="0" xfId="0" applyFont="1"/>
    <xf numFmtId="0" fontId="2" fillId="0" borderId="38" xfId="0" applyFont="1" applyBorder="1" applyAlignment="1">
      <alignment horizontal="center"/>
    </xf>
    <xf numFmtId="4" fontId="1" fillId="0" borderId="63" xfId="0" applyNumberFormat="1" applyFont="1" applyBorder="1" applyAlignment="1">
      <alignment horizontal="center"/>
    </xf>
    <xf numFmtId="4" fontId="4" fillId="0" borderId="48" xfId="0" applyNumberFormat="1" applyFont="1" applyBorder="1" applyAlignment="1">
      <alignment horizontal="center" vertical="center"/>
    </xf>
    <xf numFmtId="4" fontId="4" fillId="0" borderId="57" xfId="0" applyNumberFormat="1" applyFont="1" applyBorder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4" fontId="13" fillId="4" borderId="0" xfId="0" applyNumberFormat="1" applyFont="1" applyFill="1"/>
    <xf numFmtId="0" fontId="2" fillId="0" borderId="42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4" fillId="7" borderId="48" xfId="0" applyFont="1" applyFill="1" applyBorder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10" fontId="2" fillId="4" borderId="10" xfId="7" applyNumberFormat="1" applyFont="1" applyFill="1" applyBorder="1" applyAlignment="1">
      <alignment horizontal="center" vertical="center"/>
    </xf>
    <xf numFmtId="10" fontId="2" fillId="4" borderId="9" xfId="7" applyNumberFormat="1" applyFont="1" applyFill="1" applyBorder="1" applyAlignment="1">
      <alignment horizontal="center" vertical="center"/>
    </xf>
    <xf numFmtId="10" fontId="2" fillId="2" borderId="0" xfId="7" applyNumberFormat="1" applyFont="1" applyFill="1" applyBorder="1" applyAlignment="1">
      <alignment horizontal="center" vertical="center"/>
    </xf>
    <xf numFmtId="10" fontId="2" fillId="0" borderId="0" xfId="0" applyNumberFormat="1" applyFont="1"/>
    <xf numFmtId="0" fontId="2" fillId="4" borderId="0" xfId="0" applyFont="1" applyFill="1"/>
    <xf numFmtId="0" fontId="2" fillId="0" borderId="59" xfId="0" applyFont="1" applyBorder="1" applyAlignment="1">
      <alignment horizontal="center"/>
    </xf>
    <xf numFmtId="0" fontId="3" fillId="5" borderId="0" xfId="0" applyFont="1" applyFill="1" applyAlignment="1">
      <alignment horizontal="center" vertical="center"/>
    </xf>
    <xf numFmtId="4" fontId="4" fillId="0" borderId="29" xfId="0" applyNumberFormat="1" applyFont="1" applyBorder="1" applyAlignment="1">
      <alignment horizontal="center" vertical="center"/>
    </xf>
    <xf numFmtId="4" fontId="4" fillId="0" borderId="39" xfId="0" applyNumberFormat="1" applyFont="1" applyBorder="1" applyAlignment="1">
      <alignment horizontal="center" vertical="center"/>
    </xf>
    <xf numFmtId="10" fontId="4" fillId="0" borderId="42" xfId="0" applyNumberFormat="1" applyFont="1" applyBorder="1" applyAlignment="1">
      <alignment horizontal="center" vertical="center"/>
    </xf>
    <xf numFmtId="10" fontId="4" fillId="0" borderId="39" xfId="0" applyNumberFormat="1" applyFont="1" applyBorder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10" fontId="4" fillId="0" borderId="71" xfId="0" applyNumberFormat="1" applyFont="1" applyBorder="1" applyAlignment="1">
      <alignment horizontal="center" vertical="center"/>
    </xf>
    <xf numFmtId="10" fontId="4" fillId="0" borderId="69" xfId="0" applyNumberFormat="1" applyFont="1" applyBorder="1" applyAlignment="1">
      <alignment horizontal="center" vertical="center"/>
    </xf>
    <xf numFmtId="10" fontId="4" fillId="0" borderId="70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4" fontId="4" fillId="0" borderId="79" xfId="0" applyNumberFormat="1" applyFont="1" applyBorder="1" applyAlignment="1">
      <alignment horizontal="center" vertical="center"/>
    </xf>
    <xf numFmtId="4" fontId="4" fillId="0" borderId="77" xfId="0" applyNumberFormat="1" applyFont="1" applyBorder="1" applyAlignment="1">
      <alignment horizontal="center" vertical="center"/>
    </xf>
    <xf numFmtId="4" fontId="4" fillId="0" borderId="78" xfId="0" applyNumberFormat="1" applyFont="1" applyBorder="1" applyAlignment="1">
      <alignment horizontal="center" vertical="center"/>
    </xf>
    <xf numFmtId="0" fontId="3" fillId="0" borderId="28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26" xfId="0" applyFont="1" applyBorder="1" applyAlignment="1">
      <alignment vertical="center" wrapText="1"/>
    </xf>
    <xf numFmtId="0" fontId="0" fillId="0" borderId="26" xfId="0" applyBorder="1"/>
    <xf numFmtId="0" fontId="0" fillId="0" borderId="27" xfId="0" applyBorder="1"/>
    <xf numFmtId="0" fontId="3" fillId="0" borderId="45" xfId="0" applyFont="1" applyBorder="1" applyAlignment="1">
      <alignment vertical="center"/>
    </xf>
    <xf numFmtId="0" fontId="3" fillId="0" borderId="30" xfId="0" applyFont="1" applyBorder="1" applyAlignment="1">
      <alignment vertical="center"/>
    </xf>
    <xf numFmtId="0" fontId="3" fillId="6" borderId="72" xfId="0" applyFont="1" applyFill="1" applyBorder="1" applyAlignment="1">
      <alignment horizontal="center" vertical="center" wrapText="1"/>
    </xf>
    <xf numFmtId="0" fontId="3" fillId="6" borderId="73" xfId="0" applyFont="1" applyFill="1" applyBorder="1" applyAlignment="1">
      <alignment horizontal="center" vertical="center" wrapText="1"/>
    </xf>
    <xf numFmtId="0" fontId="3" fillId="6" borderId="74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44" xfId="0" applyFont="1" applyFill="1" applyBorder="1" applyAlignment="1">
      <alignment horizontal="center" vertical="center" wrapText="1"/>
    </xf>
    <xf numFmtId="0" fontId="3" fillId="6" borderId="60" xfId="0" applyFont="1" applyFill="1" applyBorder="1" applyAlignment="1">
      <alignment vertical="center"/>
    </xf>
    <xf numFmtId="0" fontId="3" fillId="6" borderId="61" xfId="0" applyFont="1" applyFill="1" applyBorder="1" applyAlignment="1">
      <alignment vertical="center"/>
    </xf>
    <xf numFmtId="0" fontId="3" fillId="4" borderId="36" xfId="8" applyFont="1" applyFill="1" applyBorder="1" applyAlignment="1">
      <alignment horizontal="center" vertical="center" wrapText="1"/>
    </xf>
    <xf numFmtId="0" fontId="4" fillId="4" borderId="42" xfId="0" applyFont="1" applyFill="1" applyBorder="1" applyAlignment="1">
      <alignment horizontal="left" vertical="center" wrapText="1"/>
    </xf>
    <xf numFmtId="0" fontId="4" fillId="4" borderId="42" xfId="0" applyFont="1" applyFill="1" applyBorder="1" applyAlignment="1">
      <alignment horizontal="center" vertical="center"/>
    </xf>
    <xf numFmtId="4" fontId="4" fillId="2" borderId="36" xfId="0" applyNumberFormat="1" applyFont="1" applyFill="1" applyBorder="1" applyAlignment="1">
      <alignment horizontal="center" vertical="center"/>
    </xf>
    <xf numFmtId="0" fontId="1" fillId="4" borderId="62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10" fontId="4" fillId="4" borderId="42" xfId="2" applyNumberFormat="1" applyFont="1" applyFill="1" applyBorder="1" applyAlignment="1">
      <alignment horizontal="center" vertical="center"/>
    </xf>
    <xf numFmtId="4" fontId="4" fillId="4" borderId="42" xfId="0" applyNumberFormat="1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4" fontId="4" fillId="4" borderId="64" xfId="0" applyNumberFormat="1" applyFont="1" applyFill="1" applyBorder="1" applyAlignment="1">
      <alignment horizontal="center" vertical="center"/>
    </xf>
    <xf numFmtId="4" fontId="4" fillId="4" borderId="39" xfId="0" applyNumberFormat="1" applyFont="1" applyFill="1" applyBorder="1" applyAlignment="1">
      <alignment horizontal="center" vertical="center"/>
    </xf>
    <xf numFmtId="4" fontId="3" fillId="6" borderId="35" xfId="3" applyNumberFormat="1" applyFont="1" applyFill="1" applyBorder="1" applyAlignment="1">
      <alignment horizontal="center" vertical="center" wrapText="1"/>
    </xf>
    <xf numFmtId="4" fontId="3" fillId="6" borderId="49" xfId="3" applyNumberFormat="1" applyFont="1" applyFill="1" applyBorder="1" applyAlignment="1">
      <alignment vertical="center" wrapText="1"/>
    </xf>
    <xf numFmtId="4" fontId="3" fillId="6" borderId="50" xfId="3" applyNumberFormat="1" applyFont="1" applyFill="1" applyBorder="1" applyAlignment="1">
      <alignment vertical="center" wrapText="1"/>
    </xf>
    <xf numFmtId="4" fontId="3" fillId="6" borderId="51" xfId="3" applyNumberFormat="1" applyFont="1" applyFill="1" applyBorder="1" applyAlignment="1">
      <alignment vertical="center" wrapText="1"/>
    </xf>
    <xf numFmtId="44" fontId="3" fillId="6" borderId="51" xfId="6" applyFont="1" applyFill="1" applyBorder="1" applyAlignment="1">
      <alignment vertical="center" wrapText="1"/>
    </xf>
    <xf numFmtId="4" fontId="3" fillId="0" borderId="15" xfId="3" applyNumberFormat="1" applyFont="1" applyBorder="1" applyAlignment="1">
      <alignment horizontal="center" vertical="center" wrapText="1"/>
    </xf>
    <xf numFmtId="0" fontId="3" fillId="0" borderId="47" xfId="3" applyFont="1" applyBorder="1" applyAlignment="1">
      <alignment horizontal="center" vertical="center" wrapText="1"/>
    </xf>
    <xf numFmtId="0" fontId="3" fillId="0" borderId="50" xfId="3" applyFont="1" applyBorder="1" applyAlignment="1">
      <alignment horizontal="center" vertical="center" wrapText="1"/>
    </xf>
    <xf numFmtId="0" fontId="3" fillId="0" borderId="51" xfId="3" applyFont="1" applyBorder="1" applyAlignment="1">
      <alignment horizontal="center" vertical="center" wrapText="1"/>
    </xf>
    <xf numFmtId="10" fontId="4" fillId="0" borderId="29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4" fontId="4" fillId="2" borderId="57" xfId="0" applyNumberFormat="1" applyFont="1" applyFill="1" applyBorder="1" applyAlignment="1">
      <alignment horizontal="center" vertical="center"/>
    </xf>
    <xf numFmtId="0" fontId="0" fillId="0" borderId="53" xfId="0" applyBorder="1"/>
    <xf numFmtId="172" fontId="2" fillId="0" borderId="42" xfId="7" applyNumberFormat="1" applyFont="1" applyFill="1" applyBorder="1" applyAlignment="1">
      <alignment horizontal="center" vertical="center" wrapText="1"/>
    </xf>
    <xf numFmtId="10" fontId="4" fillId="0" borderId="90" xfId="0" applyNumberFormat="1" applyFont="1" applyBorder="1" applyAlignment="1">
      <alignment horizontal="center" vertical="center" wrapText="1"/>
    </xf>
    <xf numFmtId="0" fontId="2" fillId="0" borderId="37" xfId="3" applyFont="1" applyBorder="1" applyAlignment="1">
      <alignment horizontal="center" vertical="center" wrapText="1"/>
    </xf>
    <xf numFmtId="10" fontId="3" fillId="4" borderId="26" xfId="5" applyNumberFormat="1" applyFont="1" applyFill="1" applyBorder="1" applyAlignment="1">
      <alignment horizontal="left" vertical="center"/>
    </xf>
    <xf numFmtId="10" fontId="3" fillId="4" borderId="27" xfId="5" applyNumberFormat="1" applyFont="1" applyFill="1" applyBorder="1" applyAlignment="1">
      <alignment horizontal="left" vertical="center"/>
    </xf>
    <xf numFmtId="4" fontId="4" fillId="0" borderId="52" xfId="0" applyNumberFormat="1" applyFont="1" applyBorder="1" applyAlignment="1">
      <alignment horizontal="center" vertical="center"/>
    </xf>
    <xf numFmtId="0" fontId="4" fillId="0" borderId="61" xfId="0" applyFont="1" applyBorder="1" applyAlignment="1">
      <alignment horizontal="center" vertical="center"/>
    </xf>
    <xf numFmtId="10" fontId="2" fillId="4" borderId="56" xfId="7" applyNumberFormat="1" applyFont="1" applyFill="1" applyBorder="1" applyAlignment="1">
      <alignment horizontal="center" vertical="center"/>
    </xf>
    <xf numFmtId="0" fontId="17" fillId="10" borderId="0" xfId="0" applyFont="1" applyFill="1" applyAlignment="1">
      <alignment vertical="center"/>
    </xf>
    <xf numFmtId="0" fontId="18" fillId="10" borderId="0" xfId="0" applyFont="1" applyFill="1" applyAlignment="1">
      <alignment vertical="center"/>
    </xf>
    <xf numFmtId="4" fontId="18" fillId="10" borderId="93" xfId="0" quotePrefix="1" applyNumberFormat="1" applyFont="1" applyFill="1" applyBorder="1" applyAlignment="1">
      <alignment horizontal="right" vertical="center" wrapText="1"/>
    </xf>
    <xf numFmtId="4" fontId="14" fillId="10" borderId="96" xfId="0" applyNumberFormat="1" applyFont="1" applyFill="1" applyBorder="1" applyAlignment="1">
      <alignment vertical="center" wrapText="1"/>
    </xf>
    <xf numFmtId="4" fontId="18" fillId="10" borderId="93" xfId="0" applyNumberFormat="1" applyFont="1" applyFill="1" applyBorder="1" applyAlignment="1">
      <alignment horizontal="right" vertical="center" wrapText="1"/>
    </xf>
    <xf numFmtId="4" fontId="14" fillId="10" borderId="91" xfId="0" applyNumberFormat="1" applyFont="1" applyFill="1" applyBorder="1" applyAlignment="1">
      <alignment vertical="center" wrapText="1"/>
    </xf>
    <xf numFmtId="0" fontId="24" fillId="0" borderId="93" xfId="0" applyFont="1" applyBorder="1"/>
    <xf numFmtId="0" fontId="3" fillId="6" borderId="102" xfId="3" applyFont="1" applyFill="1" applyBorder="1" applyAlignment="1">
      <alignment horizontal="center" vertical="center" wrapText="1"/>
    </xf>
    <xf numFmtId="0" fontId="3" fillId="6" borderId="103" xfId="3" applyFont="1" applyFill="1" applyBorder="1" applyAlignment="1">
      <alignment horizontal="center" vertical="center" wrapText="1"/>
    </xf>
    <xf numFmtId="0" fontId="3" fillId="6" borderId="104" xfId="3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3" fillId="4" borderId="35" xfId="8" applyFont="1" applyFill="1" applyBorder="1" applyAlignment="1">
      <alignment horizontal="center" vertical="center"/>
    </xf>
    <xf numFmtId="0" fontId="1" fillId="4" borderId="35" xfId="0" applyFont="1" applyFill="1" applyBorder="1" applyAlignment="1">
      <alignment horizontal="center" vertical="center"/>
    </xf>
    <xf numFmtId="2" fontId="4" fillId="4" borderId="42" xfId="0" applyNumberFormat="1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right" vertical="center"/>
    </xf>
    <xf numFmtId="0" fontId="17" fillId="10" borderId="0" xfId="0" applyFont="1" applyFill="1" applyAlignment="1">
      <alignment horizontal="left" vertical="top"/>
    </xf>
    <xf numFmtId="0" fontId="18" fillId="10" borderId="0" xfId="0" applyFont="1" applyFill="1" applyAlignment="1">
      <alignment horizontal="left" vertical="top"/>
    </xf>
    <xf numFmtId="173" fontId="0" fillId="0" borderId="0" xfId="0" applyNumberFormat="1" applyAlignment="1">
      <alignment horizontal="left" vertical="top"/>
    </xf>
    <xf numFmtId="0" fontId="0" fillId="0" borderId="0" xfId="0" applyAlignment="1">
      <alignment horizontal="left" vertical="top"/>
    </xf>
    <xf numFmtId="4" fontId="14" fillId="10" borderId="105" xfId="0" applyNumberFormat="1" applyFont="1" applyFill="1" applyBorder="1" applyAlignment="1">
      <alignment vertical="center" wrapText="1"/>
    </xf>
    <xf numFmtId="173" fontId="0" fillId="0" borderId="53" xfId="0" applyNumberFormat="1" applyBorder="1" applyAlignment="1">
      <alignment horizontal="left" vertical="top"/>
    </xf>
    <xf numFmtId="2" fontId="4" fillId="0" borderId="58" xfId="0" applyNumberFormat="1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4" fontId="4" fillId="4" borderId="80" xfId="0" applyNumberFormat="1" applyFont="1" applyFill="1" applyBorder="1" applyAlignment="1">
      <alignment horizontal="center" vertical="center"/>
    </xf>
    <xf numFmtId="4" fontId="4" fillId="4" borderId="36" xfId="0" applyNumberFormat="1" applyFont="1" applyFill="1" applyBorder="1" applyAlignment="1">
      <alignment horizontal="center" vertical="center"/>
    </xf>
    <xf numFmtId="4" fontId="0" fillId="0" borderId="0" xfId="0" applyNumberFormat="1"/>
    <xf numFmtId="2" fontId="4" fillId="0" borderId="59" xfId="0" applyNumberFormat="1" applyFont="1" applyBorder="1" applyAlignment="1">
      <alignment horizontal="center" vertical="center"/>
    </xf>
    <xf numFmtId="0" fontId="3" fillId="0" borderId="34" xfId="3" applyFont="1" applyBorder="1" applyAlignment="1">
      <alignment horizontal="center" vertical="center" wrapText="1"/>
    </xf>
    <xf numFmtId="0" fontId="3" fillId="0" borderId="36" xfId="3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25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Alignment="1" applyProtection="1">
      <alignment horizontal="center"/>
      <protection hidden="1"/>
    </xf>
    <xf numFmtId="0" fontId="28" fillId="0" borderId="0" xfId="0" applyFont="1" applyProtection="1">
      <protection hidden="1"/>
    </xf>
    <xf numFmtId="0" fontId="29" fillId="0" borderId="0" xfId="0" applyFont="1" applyAlignment="1" applyProtection="1">
      <alignment horizontal="right" vertical="center"/>
      <protection hidden="1"/>
    </xf>
    <xf numFmtId="0" fontId="27" fillId="0" borderId="0" xfId="0" applyFont="1" applyProtection="1">
      <protection hidden="1"/>
    </xf>
    <xf numFmtId="0" fontId="28" fillId="0" borderId="0" xfId="0" applyFont="1" applyAlignment="1" applyProtection="1">
      <alignment horizontal="right" vertical="center"/>
      <protection hidden="1"/>
    </xf>
    <xf numFmtId="10" fontId="27" fillId="0" borderId="0" xfId="0" applyNumberFormat="1" applyFont="1" applyAlignment="1" applyProtection="1">
      <alignment horizontal="left" vertical="center"/>
      <protection hidden="1"/>
    </xf>
    <xf numFmtId="0" fontId="27" fillId="0" borderId="0" xfId="0" applyFont="1" applyAlignment="1" applyProtection="1">
      <alignment wrapText="1"/>
      <protection hidden="1"/>
    </xf>
    <xf numFmtId="0" fontId="32" fillId="0" borderId="0" xfId="14" applyFont="1" applyProtection="1">
      <protection hidden="1"/>
    </xf>
    <xf numFmtId="0" fontId="33" fillId="0" borderId="0" xfId="14" applyFont="1" applyProtection="1">
      <protection hidden="1"/>
    </xf>
    <xf numFmtId="0" fontId="0" fillId="0" borderId="0" xfId="0" applyProtection="1">
      <protection hidden="1"/>
    </xf>
    <xf numFmtId="0" fontId="34" fillId="0" borderId="0" xfId="14" applyFont="1" applyProtection="1">
      <protection hidden="1"/>
    </xf>
    <xf numFmtId="0" fontId="35" fillId="0" borderId="0" xfId="14" applyFont="1" applyProtection="1">
      <protection hidden="1"/>
    </xf>
    <xf numFmtId="0" fontId="32" fillId="0" borderId="0" xfId="14" applyFont="1" applyAlignment="1" applyProtection="1">
      <alignment horizontal="center"/>
      <protection hidden="1"/>
    </xf>
    <xf numFmtId="0" fontId="35" fillId="0" borderId="0" xfId="14" applyFont="1" applyAlignment="1" applyProtection="1">
      <alignment horizontal="center"/>
      <protection hidden="1"/>
    </xf>
    <xf numFmtId="0" fontId="33" fillId="0" borderId="0" xfId="14" applyFont="1" applyAlignment="1" applyProtection="1">
      <alignment horizontal="center"/>
      <protection hidden="1"/>
    </xf>
    <xf numFmtId="0" fontId="36" fillId="9" borderId="0" xfId="14" applyFont="1" applyFill="1" applyAlignment="1" applyProtection="1">
      <alignment horizontal="left"/>
      <protection hidden="1"/>
    </xf>
    <xf numFmtId="0" fontId="33" fillId="9" borderId="0" xfId="14" applyFont="1" applyFill="1" applyProtection="1">
      <protection hidden="1"/>
    </xf>
    <xf numFmtId="0" fontId="34" fillId="9" borderId="0" xfId="14" applyFont="1" applyFill="1" applyProtection="1">
      <protection hidden="1"/>
    </xf>
    <xf numFmtId="0" fontId="32" fillId="0" borderId="0" xfId="14" applyFont="1" applyAlignment="1" applyProtection="1">
      <alignment horizontal="right"/>
      <protection hidden="1"/>
    </xf>
    <xf numFmtId="0" fontId="33" fillId="0" borderId="110" xfId="14" applyFont="1" applyBorder="1" applyAlignment="1" applyProtection="1">
      <alignment horizontal="justify" vertical="top" wrapText="1"/>
      <protection hidden="1"/>
    </xf>
    <xf numFmtId="0" fontId="33" fillId="0" borderId="111" xfId="14" applyFont="1" applyBorder="1" applyAlignment="1" applyProtection="1">
      <alignment horizontal="center" vertical="top" wrapText="1"/>
      <protection hidden="1"/>
    </xf>
    <xf numFmtId="0" fontId="28" fillId="0" borderId="0" xfId="14" applyFont="1" applyAlignment="1" applyProtection="1">
      <alignment horizontal="center" wrapText="1"/>
      <protection hidden="1"/>
    </xf>
    <xf numFmtId="0" fontId="37" fillId="0" borderId="85" xfId="14" applyFont="1" applyBorder="1" applyAlignment="1" applyProtection="1">
      <alignment horizontal="justify" vertical="top" wrapText="1"/>
      <protection hidden="1"/>
    </xf>
    <xf numFmtId="0" fontId="33" fillId="0" borderId="85" xfId="14" applyFont="1" applyBorder="1" applyAlignment="1" applyProtection="1">
      <alignment horizontal="center" vertical="top" wrapText="1"/>
      <protection hidden="1"/>
    </xf>
    <xf numFmtId="0" fontId="32" fillId="0" borderId="110" xfId="14" applyFont="1" applyBorder="1" applyAlignment="1" applyProtection="1">
      <alignment horizontal="justify"/>
      <protection hidden="1"/>
    </xf>
    <xf numFmtId="0" fontId="32" fillId="0" borderId="111" xfId="14" applyFont="1" applyBorder="1" applyAlignment="1" applyProtection="1">
      <alignment horizontal="center" vertical="top" wrapText="1"/>
      <protection hidden="1"/>
    </xf>
    <xf numFmtId="0" fontId="37" fillId="0" borderId="110" xfId="14" applyFont="1" applyBorder="1" applyAlignment="1" applyProtection="1">
      <alignment horizontal="left" vertical="top" wrapText="1" indent="2"/>
      <protection hidden="1"/>
    </xf>
    <xf numFmtId="0" fontId="34" fillId="0" borderId="0" xfId="14" applyFont="1" applyAlignment="1" applyProtection="1">
      <alignment horizontal="center"/>
      <protection hidden="1"/>
    </xf>
    <xf numFmtId="2" fontId="33" fillId="0" borderId="111" xfId="14" applyNumberFormat="1" applyFont="1" applyBorder="1" applyAlignment="1" applyProtection="1">
      <alignment horizontal="center" vertical="top" wrapText="1"/>
      <protection hidden="1"/>
    </xf>
    <xf numFmtId="0" fontId="33" fillId="0" borderId="0" xfId="14" applyFont="1" applyAlignment="1" applyProtection="1">
      <alignment horizontal="right"/>
      <protection hidden="1"/>
    </xf>
    <xf numFmtId="0" fontId="31" fillId="0" borderId="0" xfId="14"/>
    <xf numFmtId="0" fontId="0" fillId="0" borderId="0" xfId="0" applyAlignment="1">
      <alignment wrapText="1"/>
    </xf>
    <xf numFmtId="0" fontId="0" fillId="0" borderId="0" xfId="0" applyAlignment="1">
      <alignment horizontal="left" vertical="center"/>
    </xf>
    <xf numFmtId="0" fontId="7" fillId="4" borderId="0" xfId="0" applyFont="1" applyFill="1"/>
    <xf numFmtId="0" fontId="3" fillId="0" borderId="112" xfId="3" applyFont="1" applyBorder="1" applyAlignment="1">
      <alignment horizontal="center" vertical="center" wrapText="1"/>
    </xf>
    <xf numFmtId="0" fontId="3" fillId="0" borderId="53" xfId="3" applyFont="1" applyBorder="1" applyAlignment="1">
      <alignment horizontal="center" vertical="center" wrapText="1"/>
    </xf>
    <xf numFmtId="0" fontId="3" fillId="0" borderId="54" xfId="3" applyFont="1" applyBorder="1" applyAlignment="1">
      <alignment horizontal="center" vertical="center" wrapText="1"/>
    </xf>
    <xf numFmtId="0" fontId="14" fillId="10" borderId="113" xfId="0" applyFont="1" applyFill="1" applyBorder="1" applyAlignment="1">
      <alignment horizontal="center" vertical="center"/>
    </xf>
    <xf numFmtId="0" fontId="14" fillId="10" borderId="116" xfId="0" applyFont="1" applyFill="1" applyBorder="1" applyAlignment="1">
      <alignment horizontal="center" vertical="center"/>
    </xf>
    <xf numFmtId="2" fontId="22" fillId="10" borderId="94" xfId="7" applyNumberFormat="1" applyFont="1" applyFill="1" applyBorder="1" applyAlignment="1">
      <alignment horizontal="center" vertical="center" wrapText="1"/>
    </xf>
    <xf numFmtId="4" fontId="18" fillId="10" borderId="93" xfId="0" applyNumberFormat="1" applyFont="1" applyFill="1" applyBorder="1" applyAlignment="1">
      <alignment horizontal="left" vertical="center"/>
    </xf>
    <xf numFmtId="4" fontId="14" fillId="10" borderId="96" xfId="0" applyNumberFormat="1" applyFont="1" applyFill="1" applyBorder="1" applyAlignment="1">
      <alignment horizontal="left" vertical="center"/>
    </xf>
    <xf numFmtId="4" fontId="14" fillId="10" borderId="105" xfId="0" applyNumberFormat="1" applyFont="1" applyFill="1" applyBorder="1" applyAlignment="1">
      <alignment horizontal="left" vertical="center"/>
    </xf>
    <xf numFmtId="2" fontId="22" fillId="10" borderId="95" xfId="0" applyNumberFormat="1" applyFont="1" applyFill="1" applyBorder="1" applyAlignment="1">
      <alignment horizontal="center" vertical="center" wrapText="1"/>
    </xf>
    <xf numFmtId="2" fontId="22" fillId="10" borderId="94" xfId="0" applyNumberFormat="1" applyFont="1" applyFill="1" applyBorder="1" applyAlignment="1">
      <alignment horizontal="center" vertical="center" wrapText="1"/>
    </xf>
    <xf numFmtId="2" fontId="22" fillId="10" borderId="99" xfId="0" applyNumberFormat="1" applyFont="1" applyFill="1" applyBorder="1" applyAlignment="1">
      <alignment horizontal="center" vertical="center" wrapText="1"/>
    </xf>
    <xf numFmtId="2" fontId="22" fillId="10" borderId="97" xfId="0" applyNumberFormat="1" applyFont="1" applyFill="1" applyBorder="1" applyAlignment="1">
      <alignment horizontal="center" vertical="center" wrapText="1"/>
    </xf>
    <xf numFmtId="2" fontId="22" fillId="10" borderId="98" xfId="0" applyNumberFormat="1" applyFont="1" applyFill="1" applyBorder="1" applyAlignment="1">
      <alignment horizontal="center" vertical="center" wrapText="1"/>
    </xf>
    <xf numFmtId="2" fontId="22" fillId="10" borderId="107" xfId="0" applyNumberFormat="1" applyFont="1" applyFill="1" applyBorder="1" applyAlignment="1">
      <alignment horizontal="center" vertical="center" wrapText="1"/>
    </xf>
    <xf numFmtId="2" fontId="22" fillId="10" borderId="53" xfId="0" applyNumberFormat="1" applyFont="1" applyFill="1" applyBorder="1" applyAlignment="1">
      <alignment horizontal="center" vertical="center" wrapText="1"/>
    </xf>
    <xf numFmtId="2" fontId="22" fillId="10" borderId="106" xfId="0" applyNumberFormat="1" applyFont="1" applyFill="1" applyBorder="1" applyAlignment="1">
      <alignment horizontal="center" vertical="center" wrapText="1"/>
    </xf>
    <xf numFmtId="2" fontId="22" fillId="10" borderId="105" xfId="0" applyNumberFormat="1" applyFont="1" applyFill="1" applyBorder="1" applyAlignment="1">
      <alignment horizontal="center" vertical="center" wrapText="1"/>
    </xf>
    <xf numFmtId="2" fontId="22" fillId="10" borderId="93" xfId="0" applyNumberFormat="1" applyFont="1" applyFill="1" applyBorder="1" applyAlignment="1">
      <alignment horizontal="center" vertical="center" wrapText="1"/>
    </xf>
    <xf numFmtId="2" fontId="22" fillId="10" borderId="91" xfId="0" applyNumberFormat="1" applyFont="1" applyFill="1" applyBorder="1" applyAlignment="1">
      <alignment horizontal="center" vertical="center" wrapText="1"/>
    </xf>
    <xf numFmtId="2" fontId="22" fillId="10" borderId="100" xfId="0" applyNumberFormat="1" applyFont="1" applyFill="1" applyBorder="1" applyAlignment="1">
      <alignment horizontal="center" vertical="center" wrapText="1"/>
    </xf>
    <xf numFmtId="2" fontId="22" fillId="10" borderId="101" xfId="0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1" fontId="22" fillId="10" borderId="95" xfId="0" applyNumberFormat="1" applyFont="1" applyFill="1" applyBorder="1" applyAlignment="1">
      <alignment horizontal="center" vertical="center" wrapText="1"/>
    </xf>
    <xf numFmtId="1" fontId="22" fillId="10" borderId="93" xfId="0" applyNumberFormat="1" applyFont="1" applyFill="1" applyBorder="1" applyAlignment="1">
      <alignment horizontal="center" vertical="center" wrapText="1"/>
    </xf>
    <xf numFmtId="1" fontId="22" fillId="10" borderId="96" xfId="0" applyNumberFormat="1" applyFont="1" applyFill="1" applyBorder="1" applyAlignment="1">
      <alignment horizontal="center" vertical="center" wrapText="1"/>
    </xf>
    <xf numFmtId="1" fontId="22" fillId="10" borderId="99" xfId="0" applyNumberFormat="1" applyFont="1" applyFill="1" applyBorder="1" applyAlignment="1">
      <alignment horizontal="center" vertical="center" wrapText="1"/>
    </xf>
    <xf numFmtId="2" fontId="22" fillId="10" borderId="92" xfId="0" applyNumberFormat="1" applyFont="1" applyFill="1" applyBorder="1" applyAlignment="1">
      <alignment horizontal="center" vertical="center" wrapText="1"/>
    </xf>
    <xf numFmtId="4" fontId="14" fillId="10" borderId="91" xfId="0" applyNumberFormat="1" applyFont="1" applyFill="1" applyBorder="1" applyAlignment="1">
      <alignment horizontal="left" vertical="center"/>
    </xf>
    <xf numFmtId="4" fontId="4" fillId="4" borderId="18" xfId="0" applyNumberFormat="1" applyFont="1" applyFill="1" applyBorder="1" applyAlignment="1">
      <alignment horizontal="center" vertical="center"/>
    </xf>
    <xf numFmtId="9" fontId="0" fillId="0" borderId="0" xfId="2" applyFont="1"/>
    <xf numFmtId="175" fontId="0" fillId="0" borderId="0" xfId="16" applyNumberFormat="1" applyFont="1"/>
    <xf numFmtId="0" fontId="4" fillId="4" borderId="109" xfId="0" applyFont="1" applyFill="1" applyBorder="1" applyAlignment="1">
      <alignment horizontal="center" vertical="center"/>
    </xf>
    <xf numFmtId="0" fontId="4" fillId="4" borderId="86" xfId="0" applyFont="1" applyFill="1" applyBorder="1" applyAlignment="1">
      <alignment horizontal="left" vertical="center" wrapText="1"/>
    </xf>
    <xf numFmtId="0" fontId="4" fillId="4" borderId="86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left" vertical="center" wrapText="1"/>
    </xf>
    <xf numFmtId="0" fontId="4" fillId="4" borderId="65" xfId="0" applyFont="1" applyFill="1" applyBorder="1" applyAlignment="1">
      <alignment horizontal="center" vertical="center" wrapText="1"/>
    </xf>
    <xf numFmtId="2" fontId="4" fillId="4" borderId="17" xfId="0" applyNumberFormat="1" applyFont="1" applyFill="1" applyBorder="1" applyAlignment="1">
      <alignment horizontal="center" vertical="center"/>
    </xf>
    <xf numFmtId="4" fontId="4" fillId="4" borderId="22" xfId="0" applyNumberFormat="1" applyFont="1" applyFill="1" applyBorder="1" applyAlignment="1">
      <alignment horizontal="center" vertical="center"/>
    </xf>
    <xf numFmtId="0" fontId="4" fillId="0" borderId="35" xfId="0" applyFont="1" applyBorder="1" applyAlignment="1">
      <alignment horizontal="center" vertical="center" wrapText="1"/>
    </xf>
    <xf numFmtId="1" fontId="22" fillId="10" borderId="94" xfId="0" applyNumberFormat="1" applyFont="1" applyFill="1" applyBorder="1" applyAlignment="1">
      <alignment horizontal="center" vertical="center" wrapText="1"/>
    </xf>
    <xf numFmtId="4" fontId="14" fillId="10" borderId="99" xfId="0" applyNumberFormat="1" applyFont="1" applyFill="1" applyBorder="1" applyAlignment="1">
      <alignment horizontal="left" vertical="center"/>
    </xf>
    <xf numFmtId="4" fontId="14" fillId="10" borderId="101" xfId="0" applyNumberFormat="1" applyFont="1" applyFill="1" applyBorder="1" applyAlignment="1">
      <alignment horizontal="left" vertical="center"/>
    </xf>
    <xf numFmtId="1" fontId="22" fillId="10" borderId="91" xfId="0" applyNumberFormat="1" applyFont="1" applyFill="1" applyBorder="1" applyAlignment="1">
      <alignment horizontal="center" vertical="center" wrapText="1"/>
    </xf>
    <xf numFmtId="0" fontId="48" fillId="0" borderId="0" xfId="0" applyFont="1"/>
    <xf numFmtId="0" fontId="49" fillId="4" borderId="0" xfId="0" applyFont="1" applyFill="1" applyAlignment="1">
      <alignment horizontal="center" vertical="center"/>
    </xf>
    <xf numFmtId="1" fontId="11" fillId="0" borderId="0" xfId="0" applyNumberFormat="1" applyFont="1" applyAlignment="1">
      <alignment horizontal="center" vertical="center" wrapText="1"/>
    </xf>
    <xf numFmtId="0" fontId="50" fillId="10" borderId="0" xfId="0" applyFont="1" applyFill="1" applyAlignment="1">
      <alignment vertical="center"/>
    </xf>
    <xf numFmtId="0" fontId="51" fillId="0" borderId="0" xfId="0" applyFont="1"/>
    <xf numFmtId="44" fontId="0" fillId="0" borderId="0" xfId="1" applyFont="1"/>
    <xf numFmtId="0" fontId="44" fillId="0" borderId="92" xfId="0" applyFont="1" applyBorder="1" applyAlignment="1" applyProtection="1">
      <alignment horizontal="center" vertical="center"/>
      <protection hidden="1"/>
    </xf>
    <xf numFmtId="0" fontId="43" fillId="0" borderId="0" xfId="0" applyFont="1" applyAlignment="1" applyProtection="1">
      <alignment horizontal="center" vertical="center"/>
      <protection hidden="1"/>
    </xf>
    <xf numFmtId="0" fontId="0" fillId="0" borderId="53" xfId="0" applyBorder="1" applyAlignment="1">
      <alignment horizontal="left" vertical="top"/>
    </xf>
    <xf numFmtId="2" fontId="22" fillId="0" borderId="94" xfId="0" applyNumberFormat="1" applyFont="1" applyBorder="1" applyAlignment="1">
      <alignment horizontal="center" vertical="center" wrapText="1"/>
    </xf>
    <xf numFmtId="1" fontId="22" fillId="0" borderId="95" xfId="0" applyNumberFormat="1" applyFont="1" applyBorder="1" applyAlignment="1">
      <alignment horizontal="center" vertical="center" wrapText="1"/>
    </xf>
    <xf numFmtId="0" fontId="25" fillId="0" borderId="0" xfId="0" applyFont="1" applyAlignment="1" applyProtection="1">
      <alignment horizontal="center"/>
      <protection hidden="1"/>
    </xf>
    <xf numFmtId="0" fontId="26" fillId="0" borderId="0" xfId="0" applyFont="1" applyAlignment="1" applyProtection="1">
      <alignment horizontal="center"/>
      <protection hidden="1"/>
    </xf>
    <xf numFmtId="0" fontId="34" fillId="9" borderId="0" xfId="14" applyFont="1" applyFill="1" applyAlignment="1" applyProtection="1">
      <alignment horizontal="center"/>
      <protection hidden="1"/>
    </xf>
    <xf numFmtId="0" fontId="33" fillId="9" borderId="0" xfId="14" applyFont="1" applyFill="1" applyAlignment="1" applyProtection="1">
      <alignment horizontal="center"/>
      <protection hidden="1"/>
    </xf>
    <xf numFmtId="10" fontId="36" fillId="0" borderId="0" xfId="5" applyNumberFormat="1" applyFont="1" applyAlignment="1" applyProtection="1">
      <alignment horizontal="center" vertical="center" wrapText="1"/>
      <protection hidden="1"/>
    </xf>
    <xf numFmtId="10" fontId="42" fillId="0" borderId="0" xfId="5" applyNumberFormat="1" applyFont="1" applyAlignment="1" applyProtection="1">
      <alignment horizontal="center"/>
      <protection hidden="1"/>
    </xf>
    <xf numFmtId="10" fontId="36" fillId="0" borderId="0" xfId="5" applyNumberFormat="1" applyFont="1" applyBorder="1" applyAlignment="1" applyProtection="1">
      <alignment horizontal="center" vertical="center" wrapText="1"/>
      <protection hidden="1"/>
    </xf>
    <xf numFmtId="0" fontId="27" fillId="0" borderId="0" xfId="0" applyFont="1" applyAlignment="1" applyProtection="1">
      <alignment horizontal="center" vertical="center"/>
      <protection hidden="1"/>
    </xf>
    <xf numFmtId="0" fontId="27" fillId="0" borderId="0" xfId="0" applyFont="1" applyAlignment="1" applyProtection="1">
      <alignment horizontal="center" vertical="center" wrapText="1"/>
      <protection hidden="1"/>
    </xf>
    <xf numFmtId="0" fontId="32" fillId="0" borderId="0" xfId="14" applyFont="1" applyAlignment="1" applyProtection="1">
      <alignment horizontal="center" vertical="center"/>
      <protection hidden="1"/>
    </xf>
    <xf numFmtId="0" fontId="35" fillId="0" borderId="0" xfId="14" applyFont="1" applyAlignment="1" applyProtection="1">
      <alignment horizontal="center" vertical="center"/>
      <protection hidden="1"/>
    </xf>
    <xf numFmtId="0" fontId="0" fillId="0" borderId="0" xfId="0" applyAlignment="1">
      <alignment vertical="center"/>
    </xf>
    <xf numFmtId="2" fontId="33" fillId="0" borderId="84" xfId="14" applyNumberFormat="1" applyFont="1" applyBorder="1" applyAlignment="1" applyProtection="1">
      <alignment horizontal="center" vertical="center" wrapText="1"/>
      <protection hidden="1"/>
    </xf>
    <xf numFmtId="2" fontId="33" fillId="0" borderId="85" xfId="14" applyNumberFormat="1" applyFont="1" applyBorder="1" applyAlignment="1" applyProtection="1">
      <alignment horizontal="center" vertical="center" wrapText="1"/>
      <protection hidden="1"/>
    </xf>
    <xf numFmtId="0" fontId="33" fillId="0" borderId="0" xfId="14" applyFont="1" applyAlignment="1" applyProtection="1">
      <alignment horizontal="center" vertical="center"/>
      <protection hidden="1"/>
    </xf>
    <xf numFmtId="0" fontId="32" fillId="0" borderId="0" xfId="14" applyFont="1" applyAlignment="1" applyProtection="1">
      <alignment vertical="center"/>
      <protection hidden="1"/>
    </xf>
    <xf numFmtId="2" fontId="32" fillId="0" borderId="84" xfId="14" applyNumberFormat="1" applyFont="1" applyBorder="1" applyAlignment="1" applyProtection="1">
      <alignment horizontal="center" vertical="center"/>
      <protection hidden="1"/>
    </xf>
    <xf numFmtId="0" fontId="34" fillId="0" borderId="0" xfId="14" applyFont="1" applyAlignment="1" applyProtection="1">
      <alignment horizontal="center" vertical="center"/>
      <protection hidden="1"/>
    </xf>
    <xf numFmtId="174" fontId="42" fillId="0" borderId="0" xfId="5" applyNumberFormat="1" applyFont="1" applyAlignment="1" applyProtection="1">
      <alignment horizontal="center" vertical="center"/>
      <protection hidden="1"/>
    </xf>
    <xf numFmtId="0" fontId="33" fillId="0" borderId="0" xfId="14" applyFont="1" applyAlignment="1" applyProtection="1">
      <alignment vertical="center"/>
      <protection hidden="1"/>
    </xf>
    <xf numFmtId="0" fontId="31" fillId="0" borderId="0" xfId="14" applyAlignment="1">
      <alignment vertical="center"/>
    </xf>
    <xf numFmtId="0" fontId="4" fillId="0" borderId="25" xfId="0" applyFont="1" applyBorder="1" applyAlignment="1">
      <alignment horizontal="center" vertical="center"/>
    </xf>
    <xf numFmtId="0" fontId="4" fillId="4" borderId="58" xfId="0" applyFont="1" applyFill="1" applyBorder="1" applyAlignment="1">
      <alignment horizontal="left" vertical="center" wrapText="1"/>
    </xf>
    <xf numFmtId="2" fontId="4" fillId="4" borderId="58" xfId="0" applyNumberFormat="1" applyFont="1" applyFill="1" applyBorder="1" applyAlignment="1">
      <alignment horizontal="center" vertical="center"/>
    </xf>
    <xf numFmtId="4" fontId="4" fillId="0" borderId="58" xfId="0" applyNumberFormat="1" applyFont="1" applyBorder="1" applyAlignment="1">
      <alignment horizontal="center" vertical="center"/>
    </xf>
    <xf numFmtId="4" fontId="2" fillId="4" borderId="64" xfId="8" applyNumberFormat="1" applyFont="1" applyFill="1" applyBorder="1" applyAlignment="1">
      <alignment horizontal="center" vertical="center" wrapText="1"/>
    </xf>
    <xf numFmtId="4" fontId="2" fillId="4" borderId="39" xfId="8" applyNumberFormat="1" applyFont="1" applyFill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/>
    </xf>
    <xf numFmtId="0" fontId="4" fillId="4" borderId="59" xfId="0" applyFont="1" applyFill="1" applyBorder="1" applyAlignment="1">
      <alignment horizontal="left" vertical="center" wrapText="1"/>
    </xf>
    <xf numFmtId="2" fontId="4" fillId="4" borderId="59" xfId="0" applyNumberFormat="1" applyFont="1" applyFill="1" applyBorder="1" applyAlignment="1">
      <alignment horizontal="center" vertical="center"/>
    </xf>
    <xf numFmtId="4" fontId="4" fillId="4" borderId="59" xfId="0" applyNumberFormat="1" applyFont="1" applyFill="1" applyBorder="1" applyAlignment="1">
      <alignment horizontal="center" vertical="center"/>
    </xf>
    <xf numFmtId="4" fontId="2" fillId="4" borderId="80" xfId="8" applyNumberFormat="1" applyFont="1" applyFill="1" applyBorder="1" applyAlignment="1">
      <alignment horizontal="center" vertical="center" wrapText="1"/>
    </xf>
    <xf numFmtId="0" fontId="4" fillId="4" borderId="58" xfId="0" applyFont="1" applyFill="1" applyBorder="1" applyAlignment="1">
      <alignment horizontal="center" vertical="center"/>
    </xf>
    <xf numFmtId="4" fontId="4" fillId="4" borderId="58" xfId="0" applyNumberFormat="1" applyFont="1" applyFill="1" applyBorder="1" applyAlignment="1">
      <alignment horizontal="center" vertical="center"/>
    </xf>
    <xf numFmtId="10" fontId="4" fillId="4" borderId="58" xfId="2" applyNumberFormat="1" applyFont="1" applyFill="1" applyBorder="1" applyAlignment="1">
      <alignment horizontal="center" vertical="center"/>
    </xf>
    <xf numFmtId="2" fontId="4" fillId="0" borderId="42" xfId="0" applyNumberFormat="1" applyFont="1" applyBorder="1" applyAlignment="1">
      <alignment horizontal="center" vertical="center"/>
    </xf>
    <xf numFmtId="0" fontId="4" fillId="4" borderId="59" xfId="0" applyFont="1" applyFill="1" applyBorder="1" applyAlignment="1">
      <alignment horizontal="center" vertical="center"/>
    </xf>
    <xf numFmtId="10" fontId="4" fillId="4" borderId="59" xfId="2" applyNumberFormat="1" applyFont="1" applyFill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right" vertical="center" wrapText="1"/>
    </xf>
    <xf numFmtId="0" fontId="1" fillId="4" borderId="66" xfId="0" applyFont="1" applyFill="1" applyBorder="1" applyAlignment="1">
      <alignment horizontal="center" vertical="center" wrapText="1"/>
    </xf>
    <xf numFmtId="0" fontId="4" fillId="0" borderId="123" xfId="0" applyFont="1" applyBorder="1" applyAlignment="1">
      <alignment horizontal="center" vertical="center" wrapText="1"/>
    </xf>
    <xf numFmtId="0" fontId="4" fillId="0" borderId="124" xfId="0" applyFont="1" applyBorder="1" applyAlignment="1">
      <alignment horizontal="center" vertical="center" wrapText="1"/>
    </xf>
    <xf numFmtId="0" fontId="4" fillId="4" borderId="41" xfId="0" applyFont="1" applyFill="1" applyBorder="1" applyAlignment="1">
      <alignment horizontal="center" vertical="center" wrapText="1"/>
    </xf>
    <xf numFmtId="0" fontId="3" fillId="0" borderId="28" xfId="0" applyFont="1" applyBorder="1" applyAlignment="1">
      <alignment horizontal="left" vertical="center"/>
    </xf>
    <xf numFmtId="0" fontId="2" fillId="6" borderId="47" xfId="3" applyFont="1" applyFill="1" applyBorder="1" applyAlignment="1">
      <alignment horizontal="center" vertical="center" wrapText="1"/>
    </xf>
    <xf numFmtId="0" fontId="2" fillId="6" borderId="48" xfId="3" applyFont="1" applyFill="1" applyBorder="1" applyAlignment="1">
      <alignment horizontal="center" vertical="center" wrapText="1"/>
    </xf>
    <xf numFmtId="0" fontId="8" fillId="0" borderId="110" xfId="0" applyFont="1" applyBorder="1" applyAlignment="1">
      <alignment horizontal="center" vertical="center" wrapText="1"/>
    </xf>
    <xf numFmtId="0" fontId="54" fillId="0" borderId="110" xfId="0" applyFont="1" applyBorder="1" applyAlignment="1">
      <alignment horizontal="left" vertical="center" wrapText="1"/>
    </xf>
    <xf numFmtId="0" fontId="8" fillId="15" borderId="110" xfId="0" applyFont="1" applyFill="1" applyBorder="1" applyAlignment="1">
      <alignment horizontal="center" vertical="center" wrapText="1"/>
    </xf>
    <xf numFmtId="10" fontId="56" fillId="0" borderId="110" xfId="0" applyNumberFormat="1" applyFont="1" applyBorder="1" applyAlignment="1">
      <alignment horizontal="center" vertical="center" shrinkToFit="1"/>
    </xf>
    <xf numFmtId="10" fontId="57" fillId="14" borderId="110" xfId="0" applyNumberFormat="1" applyFont="1" applyFill="1" applyBorder="1" applyAlignment="1">
      <alignment horizontal="center" vertical="center" shrinkToFit="1"/>
    </xf>
    <xf numFmtId="0" fontId="0" fillId="0" borderId="1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0" fontId="57" fillId="16" borderId="110" xfId="0" applyNumberFormat="1" applyFont="1" applyFill="1" applyBorder="1" applyAlignment="1">
      <alignment horizontal="center" vertical="center" shrinkToFit="1"/>
    </xf>
    <xf numFmtId="1" fontId="22" fillId="10" borderId="97" xfId="0" applyNumberFormat="1" applyFont="1" applyFill="1" applyBorder="1" applyAlignment="1">
      <alignment horizontal="center" vertical="center" wrapText="1"/>
    </xf>
    <xf numFmtId="9" fontId="22" fillId="10" borderId="0" xfId="2" applyFont="1" applyFill="1" applyBorder="1" applyAlignment="1">
      <alignment horizontal="center" vertical="center" wrapText="1"/>
    </xf>
    <xf numFmtId="1" fontId="22" fillId="10" borderId="92" xfId="0" applyNumberFormat="1" applyFont="1" applyFill="1" applyBorder="1" applyAlignment="1">
      <alignment horizontal="center" vertical="center" wrapText="1"/>
    </xf>
    <xf numFmtId="4" fontId="19" fillId="11" borderId="84" xfId="0" applyNumberFormat="1" applyFont="1" applyFill="1" applyBorder="1" applyAlignment="1">
      <alignment horizontal="left" vertical="center"/>
    </xf>
    <xf numFmtId="2" fontId="20" fillId="11" borderId="85" xfId="0" applyNumberFormat="1" applyFont="1" applyFill="1" applyBorder="1" applyAlignment="1">
      <alignment horizontal="center" vertical="center" wrapText="1"/>
    </xf>
    <xf numFmtId="0" fontId="3" fillId="0" borderId="125" xfId="0" applyFont="1" applyBorder="1" applyAlignment="1">
      <alignment horizontal="left" vertical="center"/>
    </xf>
    <xf numFmtId="0" fontId="2" fillId="0" borderId="127" xfId="3" applyFont="1" applyBorder="1" applyAlignment="1">
      <alignment horizontal="center" vertical="center" wrapText="1"/>
    </xf>
    <xf numFmtId="4" fontId="2" fillId="0" borderId="63" xfId="4" applyNumberFormat="1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4" fontId="14" fillId="10" borderId="93" xfId="0" applyNumberFormat="1" applyFont="1" applyFill="1" applyBorder="1" applyAlignment="1">
      <alignment vertical="center" wrapText="1"/>
    </xf>
    <xf numFmtId="4" fontId="14" fillId="10" borderId="93" xfId="0" applyNumberFormat="1" applyFont="1" applyFill="1" applyBorder="1" applyAlignment="1">
      <alignment horizontal="left" vertical="center"/>
    </xf>
    <xf numFmtId="4" fontId="19" fillId="11" borderId="128" xfId="0" applyNumberFormat="1" applyFont="1" applyFill="1" applyBorder="1" applyAlignment="1">
      <alignment horizontal="left" vertical="center"/>
    </xf>
    <xf numFmtId="2" fontId="20" fillId="11" borderId="129" xfId="0" applyNumberFormat="1" applyFont="1" applyFill="1" applyBorder="1" applyAlignment="1">
      <alignment horizontal="center" vertical="center" wrapText="1"/>
    </xf>
    <xf numFmtId="0" fontId="20" fillId="11" borderId="129" xfId="0" applyFont="1" applyFill="1" applyBorder="1" applyAlignment="1">
      <alignment horizontal="left" vertical="center"/>
    </xf>
    <xf numFmtId="0" fontId="20" fillId="11" borderId="85" xfId="0" applyFont="1" applyFill="1" applyBorder="1" applyAlignment="1">
      <alignment horizontal="left" vertical="center"/>
    </xf>
    <xf numFmtId="176" fontId="22" fillId="10" borderId="95" xfId="0" applyNumberFormat="1" applyFont="1" applyFill="1" applyBorder="1" applyAlignment="1">
      <alignment horizontal="center" vertical="center" wrapText="1"/>
    </xf>
    <xf numFmtId="165" fontId="22" fillId="10" borderId="95" xfId="0" applyNumberFormat="1" applyFont="1" applyFill="1" applyBorder="1" applyAlignment="1">
      <alignment horizontal="center" vertical="center" wrapText="1"/>
    </xf>
    <xf numFmtId="177" fontId="22" fillId="10" borderId="95" xfId="0" applyNumberFormat="1" applyFont="1" applyFill="1" applyBorder="1" applyAlignment="1">
      <alignment horizontal="center" vertical="center" wrapText="1"/>
    </xf>
    <xf numFmtId="178" fontId="22" fillId="10" borderId="95" xfId="0" applyNumberFormat="1" applyFont="1" applyFill="1" applyBorder="1" applyAlignment="1">
      <alignment horizontal="center" vertical="center" wrapText="1"/>
    </xf>
    <xf numFmtId="1" fontId="22" fillId="10" borderId="101" xfId="0" applyNumberFormat="1" applyFont="1" applyFill="1" applyBorder="1" applyAlignment="1">
      <alignment horizontal="center" vertical="center" wrapText="1"/>
    </xf>
    <xf numFmtId="0" fontId="3" fillId="0" borderId="127" xfId="0" applyFont="1" applyBorder="1" applyAlignment="1">
      <alignment horizontal="left" vertical="center"/>
    </xf>
    <xf numFmtId="0" fontId="3" fillId="0" borderId="130" xfId="0" applyFont="1" applyBorder="1" applyAlignment="1">
      <alignment horizontal="left" vertical="center"/>
    </xf>
    <xf numFmtId="0" fontId="3" fillId="0" borderId="127" xfId="0" applyFont="1" applyBorder="1" applyAlignment="1">
      <alignment vertical="center"/>
    </xf>
    <xf numFmtId="0" fontId="3" fillId="0" borderId="131" xfId="0" applyFont="1" applyBorder="1" applyAlignment="1">
      <alignment vertical="center" wrapText="1"/>
    </xf>
    <xf numFmtId="0" fontId="3" fillId="0" borderId="131" xfId="0" applyFont="1" applyBorder="1" applyAlignment="1">
      <alignment vertical="center"/>
    </xf>
    <xf numFmtId="0" fontId="0" fillId="0" borderId="131" xfId="0" applyBorder="1"/>
    <xf numFmtId="0" fontId="0" fillId="0" borderId="132" xfId="0" applyBorder="1"/>
    <xf numFmtId="0" fontId="8" fillId="6" borderId="49" xfId="0" applyFont="1" applyFill="1" applyBorder="1" applyAlignment="1">
      <alignment horizontal="center" vertical="center"/>
    </xf>
    <xf numFmtId="4" fontId="9" fillId="3" borderId="133" xfId="4" applyNumberFormat="1" applyFont="1" applyFill="1" applyBorder="1" applyAlignment="1">
      <alignment horizontal="center" vertical="center" wrapText="1"/>
    </xf>
    <xf numFmtId="179" fontId="3" fillId="0" borderId="29" xfId="0" applyNumberFormat="1" applyFont="1" applyBorder="1" applyAlignment="1">
      <alignment horizontal="left" vertical="center"/>
    </xf>
    <xf numFmtId="173" fontId="22" fillId="10" borderId="107" xfId="0" applyNumberFormat="1" applyFont="1" applyFill="1" applyBorder="1" applyAlignment="1">
      <alignment horizontal="center" vertical="center" wrapText="1"/>
    </xf>
    <xf numFmtId="0" fontId="2" fillId="0" borderId="60" xfId="3" applyFont="1" applyBorder="1" applyAlignment="1">
      <alignment horizontal="center" vertical="center" wrapText="1"/>
    </xf>
    <xf numFmtId="0" fontId="1" fillId="0" borderId="122" xfId="0" applyFont="1" applyBorder="1" applyAlignment="1">
      <alignment vertical="center"/>
    </xf>
    <xf numFmtId="0" fontId="4" fillId="0" borderId="8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180" fontId="4" fillId="0" borderId="21" xfId="0" applyNumberFormat="1" applyFont="1" applyBorder="1" applyAlignment="1">
      <alignment horizontal="center" vertical="center" wrapText="1"/>
    </xf>
    <xf numFmtId="181" fontId="4" fillId="0" borderId="21" xfId="0" applyNumberFormat="1" applyFont="1" applyBorder="1" applyAlignment="1">
      <alignment horizontal="center" vertical="center" wrapText="1"/>
    </xf>
    <xf numFmtId="2" fontId="4" fillId="0" borderId="21" xfId="0" applyNumberFormat="1" applyFont="1" applyBorder="1" applyAlignment="1">
      <alignment horizontal="center" vertical="center" wrapText="1"/>
    </xf>
    <xf numFmtId="182" fontId="4" fillId="0" borderId="21" xfId="0" applyNumberFormat="1" applyFont="1" applyBorder="1" applyAlignment="1">
      <alignment horizontal="center" vertical="center" wrapText="1"/>
    </xf>
    <xf numFmtId="182" fontId="4" fillId="0" borderId="22" xfId="0" applyNumberFormat="1" applyFont="1" applyBorder="1" applyAlignment="1">
      <alignment horizontal="center" vertical="center" wrapText="1"/>
    </xf>
    <xf numFmtId="182" fontId="4" fillId="0" borderId="122" xfId="0" applyNumberFormat="1" applyFont="1" applyBorder="1" applyAlignment="1">
      <alignment horizontal="center" vertical="center" wrapText="1"/>
    </xf>
    <xf numFmtId="0" fontId="4" fillId="0" borderId="12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4" fontId="4" fillId="0" borderId="65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180" fontId="4" fillId="0" borderId="4" xfId="0" applyNumberFormat="1" applyFont="1" applyBorder="1" applyAlignment="1">
      <alignment horizontal="center" vertical="center" wrapText="1"/>
    </xf>
    <xf numFmtId="180" fontId="4" fillId="0" borderId="65" xfId="0" applyNumberFormat="1" applyFont="1" applyBorder="1" applyAlignment="1">
      <alignment horizontal="center" vertical="center" wrapText="1"/>
    </xf>
    <xf numFmtId="0" fontId="4" fillId="0" borderId="73" xfId="0" applyFont="1" applyBorder="1" applyAlignment="1">
      <alignment horizontal="center" vertical="center" wrapText="1"/>
    </xf>
    <xf numFmtId="182" fontId="4" fillId="0" borderId="73" xfId="0" applyNumberFormat="1" applyFont="1" applyBorder="1" applyAlignment="1">
      <alignment horizontal="center" vertical="center" wrapText="1"/>
    </xf>
    <xf numFmtId="2" fontId="4" fillId="0" borderId="73" xfId="0" applyNumberFormat="1" applyFont="1" applyBorder="1" applyAlignment="1">
      <alignment horizontal="center" vertical="center" wrapText="1"/>
    </xf>
    <xf numFmtId="182" fontId="4" fillId="0" borderId="74" xfId="0" applyNumberFormat="1" applyFont="1" applyBorder="1" applyAlignment="1">
      <alignment horizontal="center" vertical="center" wrapText="1"/>
    </xf>
    <xf numFmtId="182" fontId="4" fillId="0" borderId="44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182" fontId="4" fillId="0" borderId="17" xfId="0" applyNumberFormat="1" applyFont="1" applyBorder="1" applyAlignment="1">
      <alignment horizontal="center" vertical="center" wrapText="1"/>
    </xf>
    <xf numFmtId="2" fontId="4" fillId="0" borderId="17" xfId="0" applyNumberFormat="1" applyFont="1" applyBorder="1" applyAlignment="1">
      <alignment horizontal="center" vertical="center" wrapText="1"/>
    </xf>
    <xf numFmtId="182" fontId="4" fillId="0" borderId="18" xfId="0" applyNumberFormat="1" applyFont="1" applyBorder="1" applyAlignment="1">
      <alignment horizontal="center" vertical="center" wrapText="1"/>
    </xf>
    <xf numFmtId="182" fontId="4" fillId="0" borderId="61" xfId="0" applyNumberFormat="1" applyFont="1" applyBorder="1" applyAlignment="1">
      <alignment horizontal="center" vertical="center" wrapText="1"/>
    </xf>
    <xf numFmtId="180" fontId="4" fillId="0" borderId="17" xfId="0" applyNumberFormat="1" applyFont="1" applyBorder="1" applyAlignment="1">
      <alignment horizontal="center" vertical="center" wrapText="1"/>
    </xf>
    <xf numFmtId="182" fontId="4" fillId="0" borderId="138" xfId="0" applyNumberFormat="1" applyFont="1" applyBorder="1" applyAlignment="1">
      <alignment horizontal="center" vertical="center" wrapText="1"/>
    </xf>
    <xf numFmtId="181" fontId="4" fillId="0" borderId="8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182" fontId="4" fillId="0" borderId="4" xfId="0" applyNumberFormat="1" applyFont="1" applyBorder="1" applyAlignment="1">
      <alignment horizontal="center" vertical="center" wrapText="1"/>
    </xf>
    <xf numFmtId="182" fontId="4" fillId="0" borderId="134" xfId="0" applyNumberFormat="1" applyFont="1" applyBorder="1" applyAlignment="1">
      <alignment horizontal="center" vertical="center" wrapText="1"/>
    </xf>
    <xf numFmtId="181" fontId="4" fillId="0" borderId="0" xfId="0" applyNumberFormat="1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181" fontId="4" fillId="0" borderId="9" xfId="0" applyNumberFormat="1" applyFont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" vertical="center" wrapText="1"/>
    </xf>
    <xf numFmtId="182" fontId="4" fillId="0" borderId="9" xfId="0" applyNumberFormat="1" applyFont="1" applyBorder="1" applyAlignment="1">
      <alignment horizontal="center" vertical="center" wrapText="1"/>
    </xf>
    <xf numFmtId="182" fontId="4" fillId="0" borderId="10" xfId="0" applyNumberFormat="1" applyFont="1" applyBorder="1" applyAlignment="1">
      <alignment horizontal="center" vertical="center" wrapText="1"/>
    </xf>
    <xf numFmtId="182" fontId="4" fillId="0" borderId="56" xfId="0" applyNumberFormat="1" applyFont="1" applyBorder="1" applyAlignment="1">
      <alignment horizontal="center" vertical="center" wrapText="1"/>
    </xf>
    <xf numFmtId="181" fontId="4" fillId="0" borderId="55" xfId="0" applyNumberFormat="1" applyFont="1" applyBorder="1" applyAlignment="1">
      <alignment horizontal="center" vertical="center" wrapText="1"/>
    </xf>
    <xf numFmtId="0" fontId="4" fillId="0" borderId="136" xfId="0" applyFont="1" applyBorder="1" applyAlignment="1">
      <alignment horizontal="center" vertical="center" wrapText="1"/>
    </xf>
    <xf numFmtId="4" fontId="4" fillId="0" borderId="136" xfId="0" applyNumberFormat="1" applyFont="1" applyBorder="1" applyAlignment="1">
      <alignment horizontal="center" vertical="center" wrapText="1"/>
    </xf>
    <xf numFmtId="181" fontId="4" fillId="0" borderId="136" xfId="0" applyNumberFormat="1" applyFont="1" applyBorder="1" applyAlignment="1">
      <alignment horizontal="center" vertical="center" wrapText="1"/>
    </xf>
    <xf numFmtId="2" fontId="4" fillId="0" borderId="136" xfId="0" applyNumberFormat="1" applyFont="1" applyBorder="1" applyAlignment="1">
      <alignment horizontal="center" vertical="center" wrapText="1"/>
    </xf>
    <xf numFmtId="182" fontId="4" fillId="0" borderId="136" xfId="0" applyNumberFormat="1" applyFont="1" applyBorder="1" applyAlignment="1">
      <alignment horizontal="center" vertical="center" wrapText="1"/>
    </xf>
    <xf numFmtId="182" fontId="4" fillId="0" borderId="137" xfId="0" applyNumberFormat="1" applyFont="1" applyBorder="1" applyAlignment="1">
      <alignment horizontal="center" vertical="center" wrapText="1"/>
    </xf>
    <xf numFmtId="181" fontId="4" fillId="0" borderId="73" xfId="0" applyNumberFormat="1" applyFont="1" applyBorder="1" applyAlignment="1">
      <alignment horizontal="center" vertical="center" wrapText="1"/>
    </xf>
    <xf numFmtId="181" fontId="4" fillId="0" borderId="50" xfId="0" applyNumberFormat="1" applyFont="1" applyBorder="1" applyAlignment="1">
      <alignment horizontal="center" vertical="center" wrapText="1"/>
    </xf>
    <xf numFmtId="2" fontId="4" fillId="0" borderId="35" xfId="0" applyNumberFormat="1" applyFont="1" applyBorder="1" applyAlignment="1">
      <alignment horizontal="center" vertical="center" wrapText="1"/>
    </xf>
    <xf numFmtId="182" fontId="4" fillId="0" borderId="35" xfId="0" applyNumberFormat="1" applyFont="1" applyBorder="1" applyAlignment="1">
      <alignment horizontal="center" vertical="center" wrapText="1"/>
    </xf>
    <xf numFmtId="182" fontId="4" fillId="0" borderId="36" xfId="0" applyNumberFormat="1" applyFont="1" applyBorder="1" applyAlignment="1">
      <alignment horizontal="center" vertical="center" wrapText="1"/>
    </xf>
    <xf numFmtId="182" fontId="4" fillId="0" borderId="51" xfId="0" applyNumberFormat="1" applyFont="1" applyBorder="1" applyAlignment="1">
      <alignment horizontal="center" vertical="center" wrapText="1"/>
    </xf>
    <xf numFmtId="180" fontId="4" fillId="0" borderId="136" xfId="0" applyNumberFormat="1" applyFont="1" applyBorder="1" applyAlignment="1">
      <alignment horizontal="center" vertical="center" wrapText="1"/>
    </xf>
    <xf numFmtId="181" fontId="4" fillId="0" borderId="2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180" fontId="4" fillId="0" borderId="14" xfId="0" applyNumberFormat="1" applyFont="1" applyBorder="1" applyAlignment="1">
      <alignment horizontal="center" vertical="center" wrapText="1"/>
    </xf>
    <xf numFmtId="181" fontId="4" fillId="0" borderId="139" xfId="0" applyNumberFormat="1" applyFont="1" applyBorder="1" applyAlignment="1">
      <alignment horizontal="center" vertical="center" wrapText="1"/>
    </xf>
    <xf numFmtId="0" fontId="1" fillId="0" borderId="73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180" fontId="1" fillId="0" borderId="73" xfId="0" applyNumberFormat="1" applyFont="1" applyBorder="1" applyAlignment="1">
      <alignment horizontal="right" vertical="center" wrapText="1"/>
    </xf>
    <xf numFmtId="182" fontId="4" fillId="0" borderId="23" xfId="0" applyNumberFormat="1" applyFont="1" applyBorder="1" applyAlignment="1">
      <alignment horizontal="center" vertical="center" wrapText="1"/>
    </xf>
    <xf numFmtId="0" fontId="1" fillId="0" borderId="73" xfId="0" applyFont="1" applyBorder="1" applyAlignment="1">
      <alignment horizontal="center" vertical="center" wrapText="1"/>
    </xf>
    <xf numFmtId="180" fontId="1" fillId="0" borderId="73" xfId="0" applyNumberFormat="1" applyFont="1" applyBorder="1" applyAlignment="1">
      <alignment horizontal="center" vertical="center" wrapText="1"/>
    </xf>
    <xf numFmtId="181" fontId="4" fillId="0" borderId="53" xfId="0" applyNumberFormat="1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182" fontId="4" fillId="0" borderId="6" xfId="0" applyNumberFormat="1" applyFont="1" applyBorder="1" applyAlignment="1">
      <alignment horizontal="center" vertical="center" wrapText="1"/>
    </xf>
    <xf numFmtId="182" fontId="4" fillId="0" borderId="57" xfId="0" applyNumberFormat="1" applyFont="1" applyBorder="1" applyAlignment="1">
      <alignment horizontal="center" vertical="center" wrapText="1"/>
    </xf>
    <xf numFmtId="182" fontId="4" fillId="0" borderId="54" xfId="0" applyNumberFormat="1" applyFont="1" applyBorder="1" applyAlignment="1">
      <alignment horizontal="center" vertical="center" wrapText="1"/>
    </xf>
    <xf numFmtId="180" fontId="4" fillId="0" borderId="35" xfId="0" applyNumberFormat="1" applyFont="1" applyBorder="1" applyAlignment="1">
      <alignment horizontal="center" vertical="center" wrapText="1"/>
    </xf>
    <xf numFmtId="4" fontId="4" fillId="0" borderId="140" xfId="0" applyNumberFormat="1" applyFont="1" applyBorder="1" applyAlignment="1">
      <alignment horizontal="center" vertical="center" wrapText="1"/>
    </xf>
    <xf numFmtId="4" fontId="4" fillId="0" borderId="141" xfId="0" applyNumberFormat="1" applyFont="1" applyBorder="1" applyAlignment="1">
      <alignment horizontal="center" vertical="center" wrapText="1"/>
    </xf>
    <xf numFmtId="182" fontId="4" fillId="0" borderId="14" xfId="0" applyNumberFormat="1" applyFont="1" applyBorder="1" applyAlignment="1">
      <alignment horizontal="center" vertical="center" wrapText="1"/>
    </xf>
    <xf numFmtId="2" fontId="4" fillId="0" borderId="14" xfId="0" applyNumberFormat="1" applyFont="1" applyBorder="1" applyAlignment="1">
      <alignment horizontal="center" vertical="center" wrapText="1"/>
    </xf>
    <xf numFmtId="180" fontId="4" fillId="0" borderId="73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vertical="center" wrapText="1"/>
    </xf>
    <xf numFmtId="4" fontId="4" fillId="0" borderId="17" xfId="0" applyNumberFormat="1" applyFont="1" applyBorder="1" applyAlignment="1">
      <alignment vertical="center" wrapText="1"/>
    </xf>
    <xf numFmtId="4" fontId="4" fillId="0" borderId="136" xfId="0" applyNumberFormat="1" applyFont="1" applyBorder="1" applyAlignment="1">
      <alignment vertical="center" wrapText="1"/>
    </xf>
    <xf numFmtId="180" fontId="4" fillId="0" borderId="4" xfId="0" applyNumberFormat="1" applyFont="1" applyBorder="1" applyAlignment="1">
      <alignment vertical="center" wrapText="1"/>
    </xf>
    <xf numFmtId="180" fontId="4" fillId="0" borderId="17" xfId="0" applyNumberFormat="1" applyFont="1" applyBorder="1" applyAlignment="1">
      <alignment vertical="center" wrapText="1"/>
    </xf>
    <xf numFmtId="180" fontId="4" fillId="0" borderId="136" xfId="0" applyNumberFormat="1" applyFont="1" applyBorder="1" applyAlignment="1">
      <alignment vertical="center" wrapText="1"/>
    </xf>
    <xf numFmtId="169" fontId="4" fillId="2" borderId="73" xfId="0" applyNumberFormat="1" applyFont="1" applyFill="1" applyBorder="1" applyAlignment="1">
      <alignment horizontal="center" vertical="center" wrapText="1"/>
    </xf>
    <xf numFmtId="169" fontId="4" fillId="2" borderId="74" xfId="0" applyNumberFormat="1" applyFont="1" applyFill="1" applyBorder="1" applyAlignment="1">
      <alignment horizontal="center" vertical="center" wrapText="1"/>
    </xf>
    <xf numFmtId="182" fontId="4" fillId="0" borderId="0" xfId="0" applyNumberFormat="1" applyFont="1" applyAlignment="1">
      <alignment vertical="center" wrapText="1"/>
    </xf>
    <xf numFmtId="169" fontId="4" fillId="2" borderId="35" xfId="0" applyNumberFormat="1" applyFont="1" applyFill="1" applyBorder="1" applyAlignment="1">
      <alignment horizontal="center" vertical="center" wrapText="1"/>
    </xf>
    <xf numFmtId="169" fontId="4" fillId="2" borderId="36" xfId="0" applyNumberFormat="1" applyFont="1" applyFill="1" applyBorder="1" applyAlignment="1">
      <alignment horizontal="center" vertical="center" wrapText="1"/>
    </xf>
    <xf numFmtId="169" fontId="4" fillId="2" borderId="14" xfId="0" applyNumberFormat="1" applyFont="1" applyFill="1" applyBorder="1" applyAlignment="1">
      <alignment horizontal="center" vertical="center" wrapText="1"/>
    </xf>
    <xf numFmtId="169" fontId="4" fillId="2" borderId="15" xfId="0" applyNumberFormat="1" applyFont="1" applyFill="1" applyBorder="1" applyAlignment="1">
      <alignment horizontal="center" vertical="center" wrapText="1"/>
    </xf>
    <xf numFmtId="0" fontId="8" fillId="4" borderId="49" xfId="8" applyFont="1" applyFill="1" applyBorder="1" applyAlignment="1">
      <alignment horizontal="center" vertical="center"/>
    </xf>
    <xf numFmtId="0" fontId="8" fillId="4" borderId="143" xfId="8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180" fontId="4" fillId="0" borderId="0" xfId="0" applyNumberFormat="1" applyFont="1" applyAlignment="1">
      <alignment vertical="center" wrapText="1"/>
    </xf>
    <xf numFmtId="2" fontId="4" fillId="0" borderId="0" xfId="0" applyNumberFormat="1" applyFont="1" applyAlignment="1">
      <alignment vertical="center" wrapText="1"/>
    </xf>
    <xf numFmtId="169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/>
    </xf>
    <xf numFmtId="10" fontId="1" fillId="0" borderId="48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4" borderId="65" xfId="0" applyFont="1" applyFill="1" applyBorder="1" applyAlignment="1">
      <alignment horizontal="center" vertical="center"/>
    </xf>
    <xf numFmtId="2" fontId="1" fillId="4" borderId="12" xfId="0" applyNumberFormat="1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vertical="center"/>
    </xf>
    <xf numFmtId="0" fontId="1" fillId="4" borderId="13" xfId="0" applyFont="1" applyFill="1" applyBorder="1" applyAlignment="1">
      <alignment vertical="center"/>
    </xf>
    <xf numFmtId="183" fontId="1" fillId="4" borderId="15" xfId="0" applyNumberFormat="1" applyFont="1" applyFill="1" applyBorder="1" applyAlignment="1">
      <alignment horizontal="center" vertical="center"/>
    </xf>
    <xf numFmtId="0" fontId="2" fillId="4" borderId="40" xfId="3" applyFont="1" applyFill="1" applyBorder="1" applyAlignment="1">
      <alignment horizontal="center" vertical="center" wrapText="1"/>
    </xf>
    <xf numFmtId="4" fontId="3" fillId="6" borderId="49" xfId="3" applyNumberFormat="1" applyFont="1" applyFill="1" applyBorder="1" applyAlignment="1">
      <alignment vertical="center"/>
    </xf>
    <xf numFmtId="169" fontId="22" fillId="10" borderId="95" xfId="0" applyNumberFormat="1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right" vertical="center" wrapText="1"/>
    </xf>
    <xf numFmtId="0" fontId="1" fillId="0" borderId="17" xfId="0" applyFont="1" applyBorder="1" applyAlignment="1">
      <alignment horizontal="center" vertical="center" wrapText="1"/>
    </xf>
    <xf numFmtId="180" fontId="4" fillId="0" borderId="140" xfId="0" applyNumberFormat="1" applyFont="1" applyBorder="1" applyAlignment="1">
      <alignment horizontal="center" vertical="center" wrapText="1"/>
    </xf>
    <xf numFmtId="165" fontId="22" fillId="10" borderId="101" xfId="0" applyNumberFormat="1" applyFont="1" applyFill="1" applyBorder="1" applyAlignment="1">
      <alignment horizontal="center" vertical="center" wrapText="1"/>
    </xf>
    <xf numFmtId="4" fontId="4" fillId="0" borderId="35" xfId="0" applyNumberFormat="1" applyFont="1" applyBorder="1" applyAlignment="1">
      <alignment horizontal="center" vertical="center"/>
    </xf>
    <xf numFmtId="0" fontId="4" fillId="7" borderId="35" xfId="0" applyFont="1" applyFill="1" applyBorder="1" applyAlignment="1">
      <alignment horizontal="center" vertical="center"/>
    </xf>
    <xf numFmtId="10" fontId="2" fillId="2" borderId="35" xfId="7" applyNumberFormat="1" applyFont="1" applyFill="1" applyBorder="1" applyAlignment="1">
      <alignment horizontal="center" vertical="center"/>
    </xf>
    <xf numFmtId="4" fontId="4" fillId="0" borderId="36" xfId="0" applyNumberFormat="1" applyFont="1" applyBorder="1" applyAlignment="1">
      <alignment horizontal="center" vertical="center"/>
    </xf>
    <xf numFmtId="0" fontId="4" fillId="7" borderId="36" xfId="0" applyFont="1" applyFill="1" applyBorder="1" applyAlignment="1">
      <alignment horizontal="center" vertical="center"/>
    </xf>
    <xf numFmtId="10" fontId="2" fillId="2" borderId="36" xfId="7" applyNumberFormat="1" applyFont="1" applyFill="1" applyBorder="1" applyAlignment="1">
      <alignment horizontal="center" vertical="center"/>
    </xf>
    <xf numFmtId="0" fontId="3" fillId="0" borderId="144" xfId="0" applyFont="1" applyBorder="1" applyAlignment="1">
      <alignment vertical="center"/>
    </xf>
    <xf numFmtId="0" fontId="3" fillId="0" borderId="125" xfId="0" applyFont="1" applyBorder="1" applyAlignment="1">
      <alignment vertical="center" wrapText="1"/>
    </xf>
    <xf numFmtId="0" fontId="3" fillId="0" borderId="117" xfId="0" applyFont="1" applyBorder="1" applyAlignment="1">
      <alignment vertical="center"/>
    </xf>
    <xf numFmtId="0" fontId="3" fillId="0" borderId="125" xfId="0" applyFont="1" applyBorder="1" applyAlignment="1">
      <alignment vertical="center"/>
    </xf>
    <xf numFmtId="0" fontId="0" fillId="0" borderId="125" xfId="0" applyBorder="1"/>
    <xf numFmtId="0" fontId="0" fillId="0" borderId="145" xfId="0" applyBorder="1"/>
    <xf numFmtId="0" fontId="4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" fontId="11" fillId="0" borderId="0" xfId="0" applyNumberFormat="1" applyFont="1" applyAlignment="1">
      <alignment vertical="center"/>
    </xf>
    <xf numFmtId="1" fontId="21" fillId="11" borderId="129" xfId="0" applyNumberFormat="1" applyFont="1" applyFill="1" applyBorder="1" applyAlignment="1">
      <alignment horizontal="center" vertical="center" wrapText="1"/>
    </xf>
    <xf numFmtId="1" fontId="21" fillId="11" borderId="85" xfId="0" applyNumberFormat="1" applyFont="1" applyFill="1" applyBorder="1" applyAlignment="1">
      <alignment horizontal="center" vertical="center" wrapText="1"/>
    </xf>
    <xf numFmtId="1" fontId="22" fillId="0" borderId="93" xfId="0" applyNumberFormat="1" applyFont="1" applyBorder="1" applyAlignment="1">
      <alignment horizontal="center" vertical="center" wrapText="1"/>
    </xf>
    <xf numFmtId="1" fontId="24" fillId="0" borderId="0" xfId="0" applyNumberFormat="1" applyFont="1" applyAlignment="1">
      <alignment horizontal="center" vertical="center" wrapText="1"/>
    </xf>
    <xf numFmtId="184" fontId="20" fillId="11" borderId="129" xfId="0" applyNumberFormat="1" applyFont="1" applyFill="1" applyBorder="1" applyAlignment="1">
      <alignment horizontal="center" vertical="center" wrapText="1"/>
    </xf>
    <xf numFmtId="184" fontId="20" fillId="11" borderId="85" xfId="0" applyNumberFormat="1" applyFont="1" applyFill="1" applyBorder="1" applyAlignment="1">
      <alignment horizontal="center" vertical="center" wrapText="1"/>
    </xf>
    <xf numFmtId="184" fontId="22" fillId="10" borderId="94" xfId="0" applyNumberFormat="1" applyFont="1" applyFill="1" applyBorder="1" applyAlignment="1">
      <alignment horizontal="center" vertical="center" wrapText="1"/>
    </xf>
    <xf numFmtId="184" fontId="22" fillId="10" borderId="98" xfId="0" applyNumberFormat="1" applyFont="1" applyFill="1" applyBorder="1" applyAlignment="1">
      <alignment horizontal="center" vertical="center" wrapText="1"/>
    </xf>
    <xf numFmtId="184" fontId="22" fillId="10" borderId="100" xfId="0" applyNumberFormat="1" applyFont="1" applyFill="1" applyBorder="1" applyAlignment="1">
      <alignment horizontal="center" vertical="center" wrapText="1"/>
    </xf>
    <xf numFmtId="184" fontId="22" fillId="10" borderId="94" xfId="2" applyNumberFormat="1" applyFont="1" applyFill="1" applyBorder="1" applyAlignment="1">
      <alignment horizontal="center" vertical="center" wrapText="1"/>
    </xf>
    <xf numFmtId="184" fontId="22" fillId="0" borderId="94" xfId="0" applyNumberFormat="1" applyFont="1" applyBorder="1" applyAlignment="1">
      <alignment horizontal="center" vertical="center" wrapText="1"/>
    </xf>
    <xf numFmtId="184" fontId="0" fillId="0" borderId="0" xfId="0" applyNumberFormat="1" applyAlignment="1">
      <alignment horizontal="center" vertical="center" wrapText="1"/>
    </xf>
    <xf numFmtId="1" fontId="20" fillId="11" borderId="129" xfId="0" applyNumberFormat="1" applyFont="1" applyFill="1" applyBorder="1" applyAlignment="1">
      <alignment horizontal="center" vertical="center" wrapText="1"/>
    </xf>
    <xf numFmtId="1" fontId="20" fillId="11" borderId="85" xfId="0" applyNumberFormat="1" applyFont="1" applyFill="1" applyBorder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185" fontId="22" fillId="10" borderId="95" xfId="0" applyNumberFormat="1" applyFont="1" applyFill="1" applyBorder="1" applyAlignment="1">
      <alignment horizontal="center" vertical="center" wrapText="1"/>
    </xf>
    <xf numFmtId="10" fontId="4" fillId="0" borderId="0" xfId="0" applyNumberFormat="1" applyFont="1"/>
    <xf numFmtId="0" fontId="4" fillId="4" borderId="38" xfId="0" applyFont="1" applyFill="1" applyBorder="1" applyAlignment="1">
      <alignment horizontal="left" vertical="center" wrapText="1"/>
    </xf>
    <xf numFmtId="2" fontId="4" fillId="4" borderId="38" xfId="0" applyNumberFormat="1" applyFont="1" applyFill="1" applyBorder="1" applyAlignment="1">
      <alignment horizontal="center" vertical="center"/>
    </xf>
    <xf numFmtId="4" fontId="4" fillId="0" borderId="38" xfId="0" applyNumberFormat="1" applyFont="1" applyBorder="1" applyAlignment="1">
      <alignment horizontal="center" vertical="center"/>
    </xf>
    <xf numFmtId="4" fontId="2" fillId="4" borderId="63" xfId="8" applyNumberFormat="1" applyFont="1" applyFill="1" applyBorder="1" applyAlignment="1">
      <alignment horizontal="center" vertical="center" wrapText="1"/>
    </xf>
    <xf numFmtId="4" fontId="14" fillId="10" borderId="116" xfId="0" applyNumberFormat="1" applyFont="1" applyFill="1" applyBorder="1" applyAlignment="1">
      <alignment horizontal="center" vertical="center" wrapText="1"/>
    </xf>
    <xf numFmtId="4" fontId="20" fillId="11" borderId="129" xfId="0" applyNumberFormat="1" applyFont="1" applyFill="1" applyBorder="1" applyAlignment="1">
      <alignment horizontal="center" vertical="center" wrapText="1"/>
    </xf>
    <xf numFmtId="4" fontId="20" fillId="11" borderId="85" xfId="0" applyNumberFormat="1" applyFont="1" applyFill="1" applyBorder="1" applyAlignment="1">
      <alignment horizontal="center" vertical="center" wrapText="1"/>
    </xf>
    <xf numFmtId="4" fontId="22" fillId="10" borderId="95" xfId="0" applyNumberFormat="1" applyFont="1" applyFill="1" applyBorder="1" applyAlignment="1">
      <alignment horizontal="center" vertical="center" wrapText="1"/>
    </xf>
    <xf numFmtId="4" fontId="23" fillId="10" borderId="99" xfId="0" applyNumberFormat="1" applyFont="1" applyFill="1" applyBorder="1" applyAlignment="1">
      <alignment horizontal="center" vertical="center" wrapText="1"/>
    </xf>
    <xf numFmtId="4" fontId="22" fillId="10" borderId="101" xfId="0" applyNumberFormat="1" applyFont="1" applyFill="1" applyBorder="1" applyAlignment="1">
      <alignment horizontal="center" vertical="center" wrapText="1"/>
    </xf>
    <xf numFmtId="4" fontId="22" fillId="10" borderId="107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187" fontId="22" fillId="10" borderId="95" xfId="0" applyNumberFormat="1" applyFont="1" applyFill="1" applyBorder="1" applyAlignment="1">
      <alignment horizontal="center" vertical="center" wrapText="1"/>
    </xf>
    <xf numFmtId="2" fontId="4" fillId="0" borderId="0" xfId="0" applyNumberFormat="1" applyFont="1"/>
    <xf numFmtId="165" fontId="3" fillId="2" borderId="118" xfId="8" applyNumberFormat="1" applyFont="1" applyFill="1" applyBorder="1" applyAlignment="1">
      <alignment horizontal="center" vertical="center" wrapText="1"/>
    </xf>
    <xf numFmtId="165" fontId="3" fillId="2" borderId="21" xfId="8" applyNumberFormat="1" applyFont="1" applyFill="1" applyBorder="1" applyAlignment="1">
      <alignment horizontal="center" vertical="center" wrapText="1"/>
    </xf>
    <xf numFmtId="165" fontId="3" fillId="2" borderId="22" xfId="8" applyNumberFormat="1" applyFont="1" applyFill="1" applyBorder="1" applyAlignment="1">
      <alignment horizontal="center" vertical="center" wrapText="1"/>
    </xf>
    <xf numFmtId="0" fontId="59" fillId="0" borderId="35" xfId="0" applyFont="1" applyBorder="1" applyAlignment="1">
      <alignment horizontal="center" vertical="center"/>
    </xf>
    <xf numFmtId="0" fontId="59" fillId="0" borderId="35" xfId="0" applyFont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center" vertical="center" wrapText="1"/>
    </xf>
    <xf numFmtId="0" fontId="4" fillId="4" borderId="31" xfId="0" applyFont="1" applyFill="1" applyBorder="1" applyAlignment="1">
      <alignment horizontal="center" vertical="center" wrapText="1"/>
    </xf>
    <xf numFmtId="2" fontId="4" fillId="4" borderId="29" xfId="0" applyNumberFormat="1" applyFont="1" applyFill="1" applyBorder="1" applyAlignment="1">
      <alignment horizontal="center" vertical="center" wrapText="1"/>
    </xf>
    <xf numFmtId="4" fontId="4" fillId="4" borderId="42" xfId="0" applyNumberFormat="1" applyFont="1" applyFill="1" applyBorder="1" applyAlignment="1">
      <alignment horizontal="center" vertical="center" wrapText="1"/>
    </xf>
    <xf numFmtId="4" fontId="4" fillId="4" borderId="38" xfId="0" applyNumberFormat="1" applyFont="1" applyFill="1" applyBorder="1" applyAlignment="1">
      <alignment horizontal="center" vertical="center" wrapText="1"/>
    </xf>
    <xf numFmtId="0" fontId="60" fillId="0" borderId="35" xfId="0" applyFont="1" applyBorder="1" applyAlignment="1">
      <alignment horizontal="center" vertical="center"/>
    </xf>
    <xf numFmtId="2" fontId="60" fillId="0" borderId="35" xfId="0" applyNumberFormat="1" applyFont="1" applyBorder="1" applyAlignment="1">
      <alignment horizontal="center" vertical="center"/>
    </xf>
    <xf numFmtId="4" fontId="4" fillId="4" borderId="39" xfId="0" applyNumberFormat="1" applyFont="1" applyFill="1" applyBorder="1" applyAlignment="1">
      <alignment horizontal="center" vertical="center" wrapText="1"/>
    </xf>
    <xf numFmtId="2" fontId="4" fillId="4" borderId="109" xfId="0" applyNumberFormat="1" applyFont="1" applyFill="1" applyBorder="1" applyAlignment="1">
      <alignment horizontal="center" vertical="center" wrapText="1"/>
    </xf>
    <xf numFmtId="4" fontId="4" fillId="4" borderId="148" xfId="0" applyNumberFormat="1" applyFont="1" applyFill="1" applyBorder="1" applyAlignment="1">
      <alignment horizontal="right" vertical="center" wrapText="1"/>
    </xf>
    <xf numFmtId="188" fontId="4" fillId="4" borderId="149" xfId="0" applyNumberFormat="1" applyFont="1" applyFill="1" applyBorder="1" applyAlignment="1">
      <alignment horizontal="left" vertical="center" wrapText="1"/>
    </xf>
    <xf numFmtId="4" fontId="4" fillId="4" borderId="152" xfId="0" applyNumberFormat="1" applyFont="1" applyFill="1" applyBorder="1" applyAlignment="1">
      <alignment horizontal="right" vertical="center" wrapText="1"/>
    </xf>
    <xf numFmtId="188" fontId="4" fillId="4" borderId="153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4" borderId="144" xfId="0" applyFont="1" applyFill="1" applyBorder="1" applyAlignment="1">
      <alignment horizontal="center" vertical="center" wrapText="1"/>
    </xf>
    <xf numFmtId="0" fontId="4" fillId="4" borderId="125" xfId="0" applyFont="1" applyFill="1" applyBorder="1" applyAlignment="1">
      <alignment horizontal="center" vertical="center" wrapText="1"/>
    </xf>
    <xf numFmtId="0" fontId="4" fillId="4" borderId="130" xfId="0" applyFont="1" applyFill="1" applyBorder="1" applyAlignment="1">
      <alignment horizontal="center" vertical="center" wrapText="1"/>
    </xf>
    <xf numFmtId="4" fontId="4" fillId="4" borderId="69" xfId="0" applyNumberFormat="1" applyFont="1" applyFill="1" applyBorder="1" applyAlignment="1">
      <alignment horizontal="center" vertical="center" wrapText="1"/>
    </xf>
    <xf numFmtId="0" fontId="4" fillId="4" borderId="123" xfId="0" applyFont="1" applyFill="1" applyBorder="1" applyAlignment="1">
      <alignment horizontal="center" vertical="center"/>
    </xf>
    <xf numFmtId="0" fontId="4" fillId="4" borderId="124" xfId="0" applyFont="1" applyFill="1" applyBorder="1" applyAlignment="1">
      <alignment horizontal="center" vertical="center"/>
    </xf>
    <xf numFmtId="0" fontId="4" fillId="4" borderId="40" xfId="0" applyFont="1" applyFill="1" applyBorder="1" applyAlignment="1">
      <alignment horizontal="center" vertical="center"/>
    </xf>
    <xf numFmtId="0" fontId="4" fillId="4" borderId="29" xfId="0" applyFont="1" applyFill="1" applyBorder="1" applyAlignment="1">
      <alignment horizontal="center" vertical="center"/>
    </xf>
    <xf numFmtId="2" fontId="4" fillId="4" borderId="63" xfId="0" applyNumberFormat="1" applyFont="1" applyFill="1" applyBorder="1" applyAlignment="1">
      <alignment horizontal="center" vertical="center"/>
    </xf>
    <xf numFmtId="181" fontId="4" fillId="0" borderId="35" xfId="0" applyNumberFormat="1" applyFont="1" applyBorder="1" applyAlignment="1">
      <alignment horizontal="center" vertical="center" wrapText="1"/>
    </xf>
    <xf numFmtId="0" fontId="2" fillId="4" borderId="123" xfId="8" applyFont="1" applyFill="1" applyBorder="1" applyAlignment="1">
      <alignment horizontal="center" vertical="center"/>
    </xf>
    <xf numFmtId="0" fontId="2" fillId="4" borderId="130" xfId="8" applyFont="1" applyFill="1" applyBorder="1" applyAlignment="1">
      <alignment horizontal="center" vertical="center"/>
    </xf>
    <xf numFmtId="0" fontId="2" fillId="0" borderId="130" xfId="8" applyFont="1" applyBorder="1" applyAlignment="1">
      <alignment horizontal="center" vertical="center"/>
    </xf>
    <xf numFmtId="0" fontId="2" fillId="0" borderId="41" xfId="8" applyFont="1" applyBorder="1" applyAlignment="1">
      <alignment horizontal="center" vertical="center"/>
    </xf>
    <xf numFmtId="0" fontId="2" fillId="4" borderId="40" xfId="8" applyFont="1" applyFill="1" applyBorder="1" applyAlignment="1">
      <alignment horizontal="center" vertical="center"/>
    </xf>
    <xf numFmtId="0" fontId="2" fillId="4" borderId="124" xfId="8" applyFont="1" applyFill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4" fontId="4" fillId="0" borderId="0" xfId="0" applyNumberFormat="1" applyFont="1"/>
    <xf numFmtId="2" fontId="22" fillId="10" borderId="0" xfId="0" applyNumberFormat="1" applyFont="1" applyFill="1" applyAlignment="1">
      <alignment horizontal="center" vertical="center" wrapText="1"/>
    </xf>
    <xf numFmtId="4" fontId="11" fillId="0" borderId="0" xfId="0" applyNumberFormat="1" applyFont="1"/>
    <xf numFmtId="0" fontId="60" fillId="0" borderId="0" xfId="0" applyFont="1" applyAlignment="1">
      <alignment horizontal="center" vertical="center"/>
    </xf>
    <xf numFmtId="2" fontId="60" fillId="0" borderId="0" xfId="0" applyNumberFormat="1" applyFont="1" applyAlignment="1">
      <alignment horizontal="center" vertical="center"/>
    </xf>
    <xf numFmtId="0" fontId="4" fillId="4" borderId="150" xfId="0" applyFont="1" applyFill="1" applyBorder="1" applyAlignment="1">
      <alignment horizontal="center" vertical="center" wrapText="1"/>
    </xf>
    <xf numFmtId="0" fontId="4" fillId="4" borderId="151" xfId="0" applyFont="1" applyFill="1" applyBorder="1" applyAlignment="1">
      <alignment horizontal="center" vertical="center" wrapText="1"/>
    </xf>
    <xf numFmtId="2" fontId="4" fillId="4" borderId="71" xfId="0" applyNumberFormat="1" applyFont="1" applyFill="1" applyBorder="1" applyAlignment="1">
      <alignment horizontal="center" vertical="center" wrapText="1"/>
    </xf>
    <xf numFmtId="4" fontId="4" fillId="4" borderId="70" xfId="0" applyNumberFormat="1" applyFont="1" applyFill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4" fillId="4" borderId="135" xfId="0" applyFont="1" applyFill="1" applyBorder="1" applyAlignment="1">
      <alignment horizontal="center" vertical="center"/>
    </xf>
    <xf numFmtId="0" fontId="4" fillId="4" borderId="83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left" vertical="center" wrapText="1"/>
    </xf>
    <xf numFmtId="4" fontId="2" fillId="0" borderId="18" xfId="8" applyNumberFormat="1" applyFont="1" applyBorder="1" applyAlignment="1">
      <alignment horizontal="center" vertical="center" wrapText="1"/>
    </xf>
    <xf numFmtId="0" fontId="4" fillId="4" borderId="29" xfId="0" applyFont="1" applyFill="1" applyBorder="1" applyAlignment="1">
      <alignment horizontal="center" vertical="center" wrapText="1"/>
    </xf>
    <xf numFmtId="0" fontId="1" fillId="4" borderId="42" xfId="0" applyFont="1" applyFill="1" applyBorder="1" applyAlignment="1">
      <alignment horizontal="center" vertical="center"/>
    </xf>
    <xf numFmtId="4" fontId="2" fillId="0" borderId="39" xfId="8" applyNumberFormat="1" applyFont="1" applyBorder="1" applyAlignment="1">
      <alignment horizontal="center" vertical="center" wrapText="1"/>
    </xf>
    <xf numFmtId="0" fontId="4" fillId="4" borderId="66" xfId="0" applyFont="1" applyFill="1" applyBorder="1" applyAlignment="1">
      <alignment horizontal="center" vertical="center"/>
    </xf>
    <xf numFmtId="0" fontId="4" fillId="4" borderId="6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left" vertical="center" wrapText="1"/>
    </xf>
    <xf numFmtId="4" fontId="2" fillId="0" borderId="63" xfId="8" applyNumberFormat="1" applyFont="1" applyBorder="1" applyAlignment="1">
      <alignment horizontal="center" vertical="center" wrapText="1"/>
    </xf>
    <xf numFmtId="181" fontId="4" fillId="0" borderId="14" xfId="0" applyNumberFormat="1" applyFont="1" applyBorder="1" applyAlignment="1">
      <alignment horizontal="center" vertical="center" wrapText="1"/>
    </xf>
    <xf numFmtId="182" fontId="4" fillId="0" borderId="15" xfId="0" applyNumberFormat="1" applyFont="1" applyBorder="1" applyAlignment="1">
      <alignment horizontal="center" vertical="center" wrapText="1"/>
    </xf>
    <xf numFmtId="182" fontId="4" fillId="0" borderId="81" xfId="0" applyNumberFormat="1" applyFont="1" applyBorder="1" applyAlignment="1">
      <alignment horizontal="center" vertical="center" wrapText="1"/>
    </xf>
    <xf numFmtId="0" fontId="3" fillId="6" borderId="0" xfId="0" applyFont="1" applyFill="1" applyAlignment="1">
      <alignment vertical="center"/>
    </xf>
    <xf numFmtId="0" fontId="1" fillId="15" borderId="75" xfId="0" applyFont="1" applyFill="1" applyBorder="1" applyAlignment="1">
      <alignment horizontal="center" vertical="center"/>
    </xf>
    <xf numFmtId="0" fontId="1" fillId="15" borderId="14" xfId="0" applyFont="1" applyFill="1" applyBorder="1" applyAlignment="1">
      <alignment horizontal="center" vertical="center" wrapText="1"/>
    </xf>
    <xf numFmtId="2" fontId="1" fillId="15" borderId="14" xfId="0" applyNumberFormat="1" applyFont="1" applyFill="1" applyBorder="1" applyAlignment="1">
      <alignment horizontal="center" vertical="center" wrapText="1"/>
    </xf>
    <xf numFmtId="0" fontId="3" fillId="10" borderId="157" xfId="0" applyFont="1" applyFill="1" applyBorder="1" applyAlignment="1">
      <alignment horizontal="center" vertical="center"/>
    </xf>
    <xf numFmtId="0" fontId="14" fillId="10" borderId="158" xfId="0" applyFont="1" applyFill="1" applyBorder="1" applyAlignment="1">
      <alignment horizontal="center" vertical="center"/>
    </xf>
    <xf numFmtId="4" fontId="19" fillId="11" borderId="159" xfId="0" applyNumberFormat="1" applyFont="1" applyFill="1" applyBorder="1" applyAlignment="1">
      <alignment horizontal="center" vertical="center"/>
    </xf>
    <xf numFmtId="173" fontId="21" fillId="11" borderId="160" xfId="0" applyNumberFormat="1" applyFont="1" applyFill="1" applyBorder="1" applyAlignment="1">
      <alignment horizontal="center" vertical="center" wrapText="1"/>
    </xf>
    <xf numFmtId="4" fontId="19" fillId="11" borderId="161" xfId="0" applyNumberFormat="1" applyFont="1" applyFill="1" applyBorder="1" applyAlignment="1">
      <alignment horizontal="center" vertical="center"/>
    </xf>
    <xf numFmtId="173" fontId="21" fillId="11" borderId="162" xfId="0" applyNumberFormat="1" applyFont="1" applyFill="1" applyBorder="1" applyAlignment="1">
      <alignment horizontal="center" vertical="center" wrapText="1"/>
    </xf>
    <xf numFmtId="0" fontId="14" fillId="10" borderId="60" xfId="0" applyFont="1" applyFill="1" applyBorder="1" applyAlignment="1">
      <alignment horizontal="center" vertical="center"/>
    </xf>
    <xf numFmtId="0" fontId="14" fillId="10" borderId="164" xfId="0" applyFont="1" applyFill="1" applyBorder="1" applyAlignment="1">
      <alignment horizontal="center" vertical="center"/>
    </xf>
    <xf numFmtId="0" fontId="14" fillId="10" borderId="165" xfId="0" applyFont="1" applyFill="1" applyBorder="1" applyAlignment="1">
      <alignment horizontal="center" vertical="center"/>
    </xf>
    <xf numFmtId="1" fontId="22" fillId="10" borderId="0" xfId="0" applyNumberFormat="1" applyFont="1" applyFill="1" applyAlignment="1">
      <alignment horizontal="center" vertical="center" wrapText="1"/>
    </xf>
    <xf numFmtId="2" fontId="22" fillId="0" borderId="0" xfId="0" applyNumberFormat="1" applyFont="1" applyAlignment="1">
      <alignment horizontal="center" vertical="center" wrapText="1"/>
    </xf>
    <xf numFmtId="0" fontId="14" fillId="10" borderId="112" xfId="0" applyFont="1" applyFill="1" applyBorder="1" applyAlignment="1">
      <alignment horizontal="center" vertical="center"/>
    </xf>
    <xf numFmtId="173" fontId="22" fillId="10" borderId="166" xfId="0" applyNumberFormat="1" applyFont="1" applyFill="1" applyBorder="1" applyAlignment="1">
      <alignment vertical="center" wrapText="1"/>
    </xf>
    <xf numFmtId="173" fontId="22" fillId="10" borderId="167" xfId="0" applyNumberFormat="1" applyFont="1" applyFill="1" applyBorder="1" applyAlignment="1">
      <alignment vertical="center" wrapText="1"/>
    </xf>
    <xf numFmtId="173" fontId="22" fillId="10" borderId="168" xfId="0" applyNumberFormat="1" applyFont="1" applyFill="1" applyBorder="1" applyAlignment="1">
      <alignment vertical="center" wrapText="1"/>
    </xf>
    <xf numFmtId="173" fontId="22" fillId="10" borderId="169" xfId="0" applyNumberFormat="1" applyFont="1" applyFill="1" applyBorder="1" applyAlignment="1">
      <alignment vertical="center" wrapText="1"/>
    </xf>
    <xf numFmtId="4" fontId="14" fillId="10" borderId="165" xfId="0" applyNumberFormat="1" applyFont="1" applyFill="1" applyBorder="1" applyAlignment="1">
      <alignment horizontal="center" vertical="center"/>
    </xf>
    <xf numFmtId="173" fontId="22" fillId="10" borderId="170" xfId="0" applyNumberFormat="1" applyFont="1" applyFill="1" applyBorder="1" applyAlignment="1">
      <alignment vertical="center" wrapText="1"/>
    </xf>
    <xf numFmtId="173" fontId="21" fillId="11" borderId="51" xfId="0" applyNumberFormat="1" applyFont="1" applyFill="1" applyBorder="1" applyAlignment="1">
      <alignment horizontal="center" vertical="center" wrapText="1"/>
    </xf>
    <xf numFmtId="3" fontId="14" fillId="10" borderId="165" xfId="0" applyNumberFormat="1" applyFont="1" applyFill="1" applyBorder="1" applyAlignment="1">
      <alignment horizontal="center" vertical="center"/>
    </xf>
    <xf numFmtId="0" fontId="14" fillId="10" borderId="172" xfId="0" applyFont="1" applyFill="1" applyBorder="1" applyAlignment="1">
      <alignment horizontal="center" vertical="center"/>
    </xf>
    <xf numFmtId="4" fontId="14" fillId="10" borderId="173" xfId="0" applyNumberFormat="1" applyFont="1" applyFill="1" applyBorder="1" applyAlignment="1">
      <alignment vertical="center" wrapText="1"/>
    </xf>
    <xf numFmtId="1" fontId="22" fillId="10" borderId="173" xfId="0" applyNumberFormat="1" applyFont="1" applyFill="1" applyBorder="1" applyAlignment="1">
      <alignment horizontal="center" vertical="center" wrapText="1"/>
    </xf>
    <xf numFmtId="2" fontId="22" fillId="10" borderId="174" xfId="0" applyNumberFormat="1" applyFont="1" applyFill="1" applyBorder="1" applyAlignment="1">
      <alignment horizontal="center" vertical="center" wrapText="1"/>
    </xf>
    <xf numFmtId="184" fontId="22" fillId="10" borderId="175" xfId="0" applyNumberFormat="1" applyFont="1" applyFill="1" applyBorder="1" applyAlignment="1">
      <alignment horizontal="center" vertical="center" wrapText="1"/>
    </xf>
    <xf numFmtId="2" fontId="22" fillId="10" borderId="175" xfId="0" applyNumberFormat="1" applyFont="1" applyFill="1" applyBorder="1" applyAlignment="1">
      <alignment horizontal="center" vertical="center" wrapText="1"/>
    </xf>
    <xf numFmtId="2" fontId="22" fillId="10" borderId="176" xfId="0" applyNumberFormat="1" applyFont="1" applyFill="1" applyBorder="1" applyAlignment="1">
      <alignment horizontal="center" vertical="center" wrapText="1"/>
    </xf>
    <xf numFmtId="4" fontId="23" fillId="10" borderId="176" xfId="0" applyNumberFormat="1" applyFont="1" applyFill="1" applyBorder="1" applyAlignment="1">
      <alignment horizontal="center" vertical="center" wrapText="1"/>
    </xf>
    <xf numFmtId="4" fontId="14" fillId="10" borderId="173" xfId="0" applyNumberFormat="1" applyFont="1" applyFill="1" applyBorder="1" applyAlignment="1">
      <alignment horizontal="left" vertical="center"/>
    </xf>
    <xf numFmtId="0" fontId="2" fillId="0" borderId="20" xfId="3" applyFont="1" applyBorder="1" applyAlignment="1">
      <alignment horizontal="center" vertical="center" wrapText="1"/>
    </xf>
    <xf numFmtId="4" fontId="2" fillId="0" borderId="69" xfId="4" applyNumberFormat="1" applyFont="1" applyBorder="1" applyAlignment="1">
      <alignment horizontal="left" vertical="center" wrapText="1"/>
    </xf>
    <xf numFmtId="4" fontId="2" fillId="0" borderId="69" xfId="4" applyNumberFormat="1" applyFont="1" applyBorder="1" applyAlignment="1">
      <alignment horizontal="center" vertical="center" wrapText="1"/>
    </xf>
    <xf numFmtId="4" fontId="2" fillId="0" borderId="69" xfId="3" applyNumberFormat="1" applyFont="1" applyBorder="1" applyAlignment="1">
      <alignment horizontal="center" vertical="center" wrapText="1"/>
    </xf>
    <xf numFmtId="172" fontId="2" fillId="0" borderId="69" xfId="7" applyNumberFormat="1" applyFont="1" applyFill="1" applyBorder="1" applyAlignment="1">
      <alignment horizontal="center" vertical="center" wrapText="1"/>
    </xf>
    <xf numFmtId="10" fontId="4" fillId="0" borderId="178" xfId="0" applyNumberFormat="1" applyFont="1" applyBorder="1" applyAlignment="1">
      <alignment horizontal="center" vertical="center" wrapText="1"/>
    </xf>
    <xf numFmtId="10" fontId="2" fillId="2" borderId="48" xfId="7" applyNumberFormat="1" applyFont="1" applyFill="1" applyBorder="1" applyAlignment="1">
      <alignment horizontal="center" vertical="center"/>
    </xf>
    <xf numFmtId="4" fontId="4" fillId="0" borderId="53" xfId="0" applyNumberFormat="1" applyFont="1" applyBorder="1" applyAlignment="1">
      <alignment horizontal="center" vertical="center"/>
    </xf>
    <xf numFmtId="0" fontId="4" fillId="0" borderId="65" xfId="0" applyFont="1" applyBorder="1" applyAlignment="1">
      <alignment horizontal="center" vertical="center"/>
    </xf>
    <xf numFmtId="10" fontId="2" fillId="4" borderId="62" xfId="7" applyNumberFormat="1" applyFont="1" applyFill="1" applyBorder="1" applyAlignment="1">
      <alignment horizontal="center" vertical="center"/>
    </xf>
    <xf numFmtId="189" fontId="5" fillId="0" borderId="0" xfId="2" applyNumberFormat="1" applyFont="1"/>
    <xf numFmtId="0" fontId="8" fillId="6" borderId="43" xfId="3" applyFont="1" applyFill="1" applyBorder="1" applyAlignment="1">
      <alignment horizontal="center" vertical="center" wrapText="1"/>
    </xf>
    <xf numFmtId="0" fontId="8" fillId="6" borderId="13" xfId="3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0" fontId="3" fillId="0" borderId="30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2" fillId="6" borderId="47" xfId="3" applyFont="1" applyFill="1" applyBorder="1" applyAlignment="1">
      <alignment horizontal="center" vertical="center" wrapText="1"/>
    </xf>
    <xf numFmtId="0" fontId="2" fillId="6" borderId="48" xfId="3" applyFont="1" applyFill="1" applyBorder="1" applyAlignment="1">
      <alignment horizontal="center" vertical="center" wrapText="1"/>
    </xf>
    <xf numFmtId="0" fontId="3" fillId="0" borderId="47" xfId="3" applyFont="1" applyBorder="1" applyAlignment="1">
      <alignment horizontal="center" vertical="center" wrapText="1"/>
    </xf>
    <xf numFmtId="0" fontId="3" fillId="0" borderId="50" xfId="3" applyFont="1" applyBorder="1" applyAlignment="1">
      <alignment horizontal="center" vertical="center" wrapText="1"/>
    </xf>
    <xf numFmtId="0" fontId="3" fillId="0" borderId="51" xfId="3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/>
    </xf>
    <xf numFmtId="1" fontId="6" fillId="0" borderId="44" xfId="0" applyNumberFormat="1" applyFont="1" applyBorder="1" applyAlignment="1">
      <alignment horizontal="center" vertical="center"/>
    </xf>
    <xf numFmtId="166" fontId="3" fillId="0" borderId="46" xfId="0" applyNumberFormat="1" applyFont="1" applyBorder="1" applyAlignment="1">
      <alignment horizontal="left" vertical="center"/>
    </xf>
    <xf numFmtId="166" fontId="3" fillId="0" borderId="33" xfId="0" applyNumberFormat="1" applyFont="1" applyBorder="1" applyAlignment="1">
      <alignment horizontal="left" vertical="center"/>
    </xf>
    <xf numFmtId="0" fontId="3" fillId="0" borderId="49" xfId="0" applyFont="1" applyBorder="1" applyAlignment="1">
      <alignment horizontal="left" vertical="center" wrapText="1"/>
    </xf>
    <xf numFmtId="0" fontId="3" fillId="0" borderId="50" xfId="0" applyFont="1" applyBorder="1" applyAlignment="1">
      <alignment horizontal="left" vertical="center" wrapText="1"/>
    </xf>
    <xf numFmtId="0" fontId="3" fillId="0" borderId="51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/>
    </xf>
    <xf numFmtId="0" fontId="3" fillId="0" borderId="31" xfId="0" applyFont="1" applyBorder="1" applyAlignment="1">
      <alignment horizontal="left" vertical="center"/>
    </xf>
    <xf numFmtId="0" fontId="3" fillId="0" borderId="52" xfId="0" applyFont="1" applyBorder="1" applyAlignment="1">
      <alignment horizontal="left" vertical="center" wrapText="1"/>
    </xf>
    <xf numFmtId="0" fontId="3" fillId="0" borderId="53" xfId="0" applyFont="1" applyBorder="1" applyAlignment="1">
      <alignment horizontal="left" vertical="center" wrapText="1"/>
    </xf>
    <xf numFmtId="0" fontId="3" fillId="0" borderId="54" xfId="0" applyFont="1" applyBorder="1" applyAlignment="1">
      <alignment horizontal="left" vertical="center" wrapText="1"/>
    </xf>
    <xf numFmtId="0" fontId="3" fillId="0" borderId="126" xfId="0" applyFont="1" applyBorder="1" applyAlignment="1">
      <alignment horizontal="left" vertical="center" wrapText="1"/>
    </xf>
    <xf numFmtId="0" fontId="3" fillId="0" borderId="55" xfId="0" applyFont="1" applyBorder="1" applyAlignment="1">
      <alignment horizontal="left" vertical="center" wrapText="1"/>
    </xf>
    <xf numFmtId="0" fontId="3" fillId="0" borderId="56" xfId="0" applyFont="1" applyBorder="1" applyAlignment="1">
      <alignment horizontal="left" vertical="center" wrapText="1"/>
    </xf>
    <xf numFmtId="179" fontId="3" fillId="0" borderId="31" xfId="0" applyNumberFormat="1" applyFont="1" applyBorder="1" applyAlignment="1">
      <alignment horizontal="left" vertical="center"/>
    </xf>
    <xf numFmtId="3" fontId="3" fillId="6" borderId="47" xfId="4" applyNumberFormat="1" applyFont="1" applyFill="1" applyBorder="1" applyAlignment="1">
      <alignment horizontal="right" vertical="center" wrapText="1"/>
    </xf>
    <xf numFmtId="3" fontId="3" fillId="6" borderId="50" xfId="4" applyNumberFormat="1" applyFont="1" applyFill="1" applyBorder="1" applyAlignment="1">
      <alignment horizontal="right" vertical="center" wrapText="1"/>
    </xf>
    <xf numFmtId="3" fontId="3" fillId="6" borderId="48" xfId="4" applyNumberFormat="1" applyFont="1" applyFill="1" applyBorder="1" applyAlignment="1">
      <alignment horizontal="right" vertical="center" wrapText="1"/>
    </xf>
    <xf numFmtId="3" fontId="3" fillId="6" borderId="43" xfId="4" applyNumberFormat="1" applyFont="1" applyFill="1" applyBorder="1" applyAlignment="1">
      <alignment horizontal="right" vertical="center" wrapText="1"/>
    </xf>
    <xf numFmtId="3" fontId="3" fillId="6" borderId="12" xfId="4" applyNumberFormat="1" applyFont="1" applyFill="1" applyBorder="1" applyAlignment="1">
      <alignment horizontal="right" vertical="center" wrapText="1"/>
    </xf>
    <xf numFmtId="3" fontId="3" fillId="6" borderId="13" xfId="4" applyNumberFormat="1" applyFont="1" applyFill="1" applyBorder="1" applyAlignment="1">
      <alignment horizontal="right" vertical="center" wrapText="1"/>
    </xf>
    <xf numFmtId="0" fontId="3" fillId="0" borderId="34" xfId="0" applyFont="1" applyBorder="1" applyAlignment="1">
      <alignment horizontal="center" vertical="center"/>
    </xf>
    <xf numFmtId="4" fontId="3" fillId="0" borderId="35" xfId="0" applyNumberFormat="1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6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61" xfId="0" applyFont="1" applyBorder="1" applyAlignment="1">
      <alignment horizontal="center" vertical="center" wrapText="1"/>
    </xf>
    <xf numFmtId="0" fontId="6" fillId="0" borderId="67" xfId="0" applyFont="1" applyBorder="1" applyAlignment="1">
      <alignment horizontal="center" vertical="center" wrapText="1"/>
    </xf>
    <xf numFmtId="0" fontId="6" fillId="0" borderId="55" xfId="0" applyFont="1" applyBorder="1" applyAlignment="1">
      <alignment horizontal="center" vertical="center" wrapText="1"/>
    </xf>
    <xf numFmtId="0" fontId="6" fillId="0" borderId="56" xfId="0" applyFont="1" applyBorder="1" applyAlignment="1">
      <alignment horizontal="center" vertical="center" wrapText="1"/>
    </xf>
    <xf numFmtId="0" fontId="8" fillId="12" borderId="120" xfId="0" applyFont="1" applyFill="1" applyBorder="1" applyAlignment="1">
      <alignment horizontal="center" vertical="center"/>
    </xf>
    <xf numFmtId="0" fontId="8" fillId="12" borderId="121" xfId="0" applyFont="1" applyFill="1" applyBorder="1" applyAlignment="1">
      <alignment horizontal="center" vertical="center"/>
    </xf>
    <xf numFmtId="0" fontId="8" fillId="12" borderId="122" xfId="0" applyFont="1" applyFill="1" applyBorder="1" applyAlignment="1">
      <alignment horizontal="center" vertical="center"/>
    </xf>
    <xf numFmtId="4" fontId="1" fillId="0" borderId="112" xfId="0" applyNumberFormat="1" applyFont="1" applyBorder="1" applyAlignment="1">
      <alignment horizontal="center" vertical="center" wrapText="1"/>
    </xf>
    <xf numFmtId="4" fontId="1" fillId="0" borderId="53" xfId="0" applyNumberFormat="1" applyFont="1" applyBorder="1" applyAlignment="1">
      <alignment horizontal="center" vertical="center" wrapText="1"/>
    </xf>
    <xf numFmtId="4" fontId="1" fillId="0" borderId="54" xfId="0" applyNumberFormat="1" applyFont="1" applyBorder="1" applyAlignment="1">
      <alignment horizontal="center" vertical="center" wrapText="1"/>
    </xf>
    <xf numFmtId="4" fontId="1" fillId="0" borderId="60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" fontId="1" fillId="0" borderId="61" xfId="0" applyNumberFormat="1" applyFont="1" applyBorder="1" applyAlignment="1">
      <alignment horizontal="center" vertical="center" wrapText="1"/>
    </xf>
    <xf numFmtId="4" fontId="1" fillId="0" borderId="142" xfId="0" applyNumberFormat="1" applyFont="1" applyBorder="1" applyAlignment="1">
      <alignment horizontal="center" vertical="center" wrapText="1"/>
    </xf>
    <xf numFmtId="4" fontId="1" fillId="0" borderId="139" xfId="0" applyNumberFormat="1" applyFont="1" applyBorder="1" applyAlignment="1">
      <alignment horizontal="center" vertical="center" wrapText="1"/>
    </xf>
    <xf numFmtId="4" fontId="1" fillId="0" borderId="138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6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1" xfId="0" applyFont="1" applyBorder="1" applyAlignment="1">
      <alignment horizontal="center" vertical="center" wrapText="1"/>
    </xf>
    <xf numFmtId="0" fontId="3" fillId="0" borderId="142" xfId="0" applyFont="1" applyBorder="1" applyAlignment="1">
      <alignment horizontal="center" vertical="center" wrapText="1"/>
    </xf>
    <xf numFmtId="0" fontId="3" fillId="0" borderId="139" xfId="0" applyFont="1" applyBorder="1" applyAlignment="1">
      <alignment horizontal="center" vertical="center" wrapText="1"/>
    </xf>
    <xf numFmtId="0" fontId="3" fillId="0" borderId="138" xfId="0" applyFont="1" applyBorder="1" applyAlignment="1">
      <alignment horizontal="center" vertical="center" wrapText="1"/>
    </xf>
    <xf numFmtId="0" fontId="3" fillId="0" borderId="68" xfId="0" applyFont="1" applyBorder="1" applyAlignment="1">
      <alignment horizontal="left" vertical="center"/>
    </xf>
    <xf numFmtId="0" fontId="3" fillId="0" borderId="69" xfId="0" applyFont="1" applyBorder="1" applyAlignment="1">
      <alignment horizontal="left" vertical="center"/>
    </xf>
    <xf numFmtId="0" fontId="3" fillId="0" borderId="70" xfId="0" applyFont="1" applyBorder="1" applyAlignment="1">
      <alignment horizontal="left" vertical="center"/>
    </xf>
    <xf numFmtId="0" fontId="3" fillId="0" borderId="76" xfId="0" applyFont="1" applyBorder="1" applyAlignment="1">
      <alignment horizontal="left" vertical="center"/>
    </xf>
    <xf numFmtId="0" fontId="3" fillId="0" borderId="77" xfId="0" applyFont="1" applyBorder="1" applyAlignment="1">
      <alignment horizontal="left" vertical="center"/>
    </xf>
    <xf numFmtId="0" fontId="3" fillId="0" borderId="78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1" fontId="15" fillId="0" borderId="87" xfId="0" applyNumberFormat="1" applyFont="1" applyBorder="1" applyAlignment="1">
      <alignment horizontal="center" vertical="center" wrapText="1"/>
    </xf>
    <xf numFmtId="0" fontId="16" fillId="0" borderId="88" xfId="0" applyFont="1" applyBorder="1"/>
    <xf numFmtId="0" fontId="16" fillId="0" borderId="89" xfId="0" applyFont="1" applyBorder="1"/>
    <xf numFmtId="167" fontId="14" fillId="0" borderId="5" xfId="0" applyNumberFormat="1" applyFont="1" applyBorder="1" applyAlignment="1">
      <alignment horizontal="left" vertical="center" wrapText="1"/>
    </xf>
    <xf numFmtId="167" fontId="14" fillId="0" borderId="2" xfId="0" applyNumberFormat="1" applyFont="1" applyBorder="1" applyAlignment="1">
      <alignment horizontal="left" vertical="center" wrapText="1"/>
    </xf>
    <xf numFmtId="167" fontId="14" fillId="0" borderId="44" xfId="0" applyNumberFormat="1" applyFont="1" applyBorder="1" applyAlignment="1">
      <alignment horizontal="left" vertical="center" wrapText="1"/>
    </xf>
    <xf numFmtId="0" fontId="1" fillId="4" borderId="43" xfId="0" applyFont="1" applyFill="1" applyBorder="1" applyAlignment="1">
      <alignment horizontal="right" vertical="center"/>
    </xf>
    <xf numFmtId="0" fontId="1" fillId="4" borderId="12" xfId="0" applyFont="1" applyFill="1" applyBorder="1" applyAlignment="1">
      <alignment horizontal="right" vertical="center"/>
    </xf>
    <xf numFmtId="169" fontId="4" fillId="0" borderId="119" xfId="0" applyNumberFormat="1" applyFont="1" applyBorder="1" applyAlignment="1">
      <alignment horizontal="center" vertical="center"/>
    </xf>
    <xf numFmtId="169" fontId="4" fillId="0" borderId="46" xfId="0" applyNumberFormat="1" applyFont="1" applyBorder="1" applyAlignment="1">
      <alignment horizontal="center" vertical="center"/>
    </xf>
    <xf numFmtId="169" fontId="4" fillId="0" borderId="33" xfId="0" applyNumberFormat="1" applyFont="1" applyBorder="1" applyAlignment="1">
      <alignment horizontal="center" vertical="center"/>
    </xf>
    <xf numFmtId="4" fontId="4" fillId="4" borderId="119" xfId="0" applyNumberFormat="1" applyFont="1" applyFill="1" applyBorder="1" applyAlignment="1">
      <alignment horizontal="center" vertical="center"/>
    </xf>
    <xf numFmtId="4" fontId="4" fillId="4" borderId="33" xfId="0" applyNumberFormat="1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36" xfId="0" applyFont="1" applyFill="1" applyBorder="1" applyAlignment="1">
      <alignment horizontal="center" vertical="center"/>
    </xf>
    <xf numFmtId="171" fontId="4" fillId="4" borderId="45" xfId="0" applyNumberFormat="1" applyFont="1" applyFill="1" applyBorder="1" applyAlignment="1">
      <alignment horizontal="center" vertical="center"/>
    </xf>
    <xf numFmtId="171" fontId="4" fillId="4" borderId="25" xfId="0" applyNumberFormat="1" applyFont="1" applyFill="1" applyBorder="1" applyAlignment="1">
      <alignment horizontal="center" vertical="center"/>
    </xf>
    <xf numFmtId="165" fontId="4" fillId="4" borderId="38" xfId="0" applyNumberFormat="1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right" vertical="center"/>
    </xf>
    <xf numFmtId="0" fontId="1" fillId="2" borderId="48" xfId="0" applyFont="1" applyFill="1" applyBorder="1" applyAlignment="1">
      <alignment horizontal="right" vertical="center"/>
    </xf>
    <xf numFmtId="0" fontId="1" fillId="2" borderId="35" xfId="0" applyFont="1" applyFill="1" applyBorder="1" applyAlignment="1">
      <alignment horizontal="right" vertical="center"/>
    </xf>
    <xf numFmtId="0" fontId="4" fillId="4" borderId="82" xfId="0" applyFont="1" applyFill="1" applyBorder="1" applyAlignment="1">
      <alignment horizontal="left" vertical="center"/>
    </xf>
    <xf numFmtId="0" fontId="4" fillId="4" borderId="118" xfId="0" applyFont="1" applyFill="1" applyBorder="1" applyAlignment="1">
      <alignment horizontal="left" vertical="center"/>
    </xf>
    <xf numFmtId="0" fontId="4" fillId="4" borderId="21" xfId="0" applyFont="1" applyFill="1" applyBorder="1" applyAlignment="1">
      <alignment horizontal="left" vertical="center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168" fontId="1" fillId="0" borderId="11" xfId="0" applyNumberFormat="1" applyFont="1" applyBorder="1" applyAlignment="1">
      <alignment horizontal="center" vertical="center" wrapText="1"/>
    </xf>
    <xf numFmtId="168" fontId="1" fillId="0" borderId="81" xfId="0" applyNumberFormat="1" applyFont="1" applyBorder="1" applyAlignment="1">
      <alignment horizontal="center" vertical="center" wrapText="1"/>
    </xf>
    <xf numFmtId="0" fontId="3" fillId="4" borderId="16" xfId="8" applyFont="1" applyFill="1" applyBorder="1" applyAlignment="1">
      <alignment horizontal="center" vertical="center" wrapText="1"/>
    </xf>
    <xf numFmtId="0" fontId="3" fillId="4" borderId="66" xfId="8" applyFont="1" applyFill="1" applyBorder="1" applyAlignment="1">
      <alignment horizontal="center" vertical="center" wrapText="1"/>
    </xf>
    <xf numFmtId="0" fontId="3" fillId="4" borderId="4" xfId="8" applyFont="1" applyFill="1" applyBorder="1" applyAlignment="1">
      <alignment horizontal="center" vertical="center"/>
    </xf>
    <xf numFmtId="0" fontId="3" fillId="4" borderId="9" xfId="8" applyFont="1" applyFill="1" applyBorder="1" applyAlignment="1">
      <alignment horizontal="center" vertical="center"/>
    </xf>
    <xf numFmtId="0" fontId="3" fillId="4" borderId="4" xfId="8" applyFont="1" applyFill="1" applyBorder="1" applyAlignment="1">
      <alignment horizontal="center" vertical="center" wrapText="1"/>
    </xf>
    <xf numFmtId="0" fontId="3" fillId="4" borderId="9" xfId="8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4" xfId="0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right" vertical="center"/>
    </xf>
    <xf numFmtId="0" fontId="1" fillId="2" borderId="50" xfId="0" applyFont="1" applyFill="1" applyBorder="1" applyAlignment="1">
      <alignment horizontal="right" vertical="center"/>
    </xf>
    <xf numFmtId="0" fontId="1" fillId="4" borderId="49" xfId="0" applyFont="1" applyFill="1" applyBorder="1" applyAlignment="1">
      <alignment horizontal="center" vertical="center" wrapText="1"/>
    </xf>
    <xf numFmtId="0" fontId="1" fillId="4" borderId="48" xfId="0" applyFont="1" applyFill="1" applyBorder="1" applyAlignment="1">
      <alignment horizontal="center" vertical="center" wrapText="1"/>
    </xf>
    <xf numFmtId="4" fontId="4" fillId="4" borderId="45" xfId="0" applyNumberFormat="1" applyFont="1" applyFill="1" applyBorder="1" applyAlignment="1">
      <alignment horizontal="center" vertical="center"/>
    </xf>
    <xf numFmtId="4" fontId="4" fillId="4" borderId="25" xfId="0" applyNumberFormat="1" applyFont="1" applyFill="1" applyBorder="1" applyAlignment="1">
      <alignment horizontal="center" vertical="center"/>
    </xf>
    <xf numFmtId="4" fontId="4" fillId="4" borderId="30" xfId="0" applyNumberFormat="1" applyFont="1" applyFill="1" applyBorder="1" applyAlignment="1">
      <alignment horizontal="center" vertical="center"/>
    </xf>
    <xf numFmtId="4" fontId="4" fillId="4" borderId="29" xfId="0" applyNumberFormat="1" applyFont="1" applyFill="1" applyBorder="1" applyAlignment="1">
      <alignment horizontal="center" vertical="center"/>
    </xf>
    <xf numFmtId="0" fontId="1" fillId="4" borderId="47" xfId="0" applyFont="1" applyFill="1" applyBorder="1" applyAlignment="1">
      <alignment horizontal="right" vertical="center"/>
    </xf>
    <xf numFmtId="0" fontId="1" fillId="4" borderId="50" xfId="0" applyFont="1" applyFill="1" applyBorder="1" applyAlignment="1">
      <alignment horizontal="right" vertical="center"/>
    </xf>
    <xf numFmtId="0" fontId="1" fillId="4" borderId="9" xfId="0" applyFont="1" applyFill="1" applyBorder="1" applyAlignment="1">
      <alignment horizontal="center" vertical="center"/>
    </xf>
    <xf numFmtId="169" fontId="4" fillId="4" borderId="49" xfId="0" applyNumberFormat="1" applyFont="1" applyFill="1" applyBorder="1" applyAlignment="1">
      <alignment horizontal="center" vertical="center"/>
    </xf>
    <xf numFmtId="169" fontId="4" fillId="4" borderId="50" xfId="0" applyNumberFormat="1" applyFont="1" applyFill="1" applyBorder="1" applyAlignment="1">
      <alignment horizontal="center" vertical="center"/>
    </xf>
    <xf numFmtId="170" fontId="4" fillId="4" borderId="30" xfId="0" applyNumberFormat="1" applyFont="1" applyFill="1" applyBorder="1" applyAlignment="1">
      <alignment horizontal="center" vertical="center"/>
    </xf>
    <xf numFmtId="170" fontId="4" fillId="4" borderId="29" xfId="0" applyNumberFormat="1" applyFont="1" applyFill="1" applyBorder="1" applyAlignment="1">
      <alignment horizontal="center" vertical="center"/>
    </xf>
    <xf numFmtId="0" fontId="3" fillId="4" borderId="19" xfId="8" applyFont="1" applyFill="1" applyBorder="1" applyAlignment="1">
      <alignment horizontal="center" vertical="center" wrapText="1"/>
    </xf>
    <xf numFmtId="0" fontId="3" fillId="4" borderId="17" xfId="8" applyFont="1" applyFill="1" applyBorder="1" applyAlignment="1">
      <alignment horizontal="center" vertical="center"/>
    </xf>
    <xf numFmtId="0" fontId="3" fillId="4" borderId="35" xfId="8" applyFont="1" applyFill="1" applyBorder="1" applyAlignment="1">
      <alignment horizontal="center" vertical="center"/>
    </xf>
    <xf numFmtId="0" fontId="1" fillId="4" borderId="35" xfId="0" applyFont="1" applyFill="1" applyBorder="1" applyAlignment="1">
      <alignment horizontal="center" vertical="center"/>
    </xf>
    <xf numFmtId="169" fontId="4" fillId="4" borderId="45" xfId="0" applyNumberFormat="1" applyFont="1" applyFill="1" applyBorder="1" applyAlignment="1">
      <alignment horizontal="center" vertical="center"/>
    </xf>
    <xf numFmtId="169" fontId="4" fillId="4" borderId="26" xfId="0" applyNumberFormat="1" applyFont="1" applyFill="1" applyBorder="1" applyAlignment="1">
      <alignment horizontal="center" vertical="center"/>
    </xf>
    <xf numFmtId="169" fontId="4" fillId="4" borderId="30" xfId="0" applyNumberFormat="1" applyFont="1" applyFill="1" applyBorder="1" applyAlignment="1">
      <alignment horizontal="center" vertical="center"/>
    </xf>
    <xf numFmtId="169" fontId="4" fillId="4" borderId="31" xfId="0" applyNumberFormat="1" applyFont="1" applyFill="1" applyBorder="1" applyAlignment="1">
      <alignment horizontal="center" vertical="center"/>
    </xf>
    <xf numFmtId="169" fontId="4" fillId="4" borderId="119" xfId="0" applyNumberFormat="1" applyFont="1" applyFill="1" applyBorder="1" applyAlignment="1">
      <alignment horizontal="center" vertical="center"/>
    </xf>
    <xf numFmtId="169" fontId="4" fillId="4" borderId="46" xfId="0" applyNumberFormat="1" applyFont="1" applyFill="1" applyBorder="1" applyAlignment="1">
      <alignment horizontal="center" vertical="center"/>
    </xf>
    <xf numFmtId="169" fontId="4" fillId="0" borderId="45" xfId="0" applyNumberFormat="1" applyFont="1" applyBorder="1" applyAlignment="1">
      <alignment horizontal="center" vertical="center"/>
    </xf>
    <xf numFmtId="169" fontId="4" fillId="0" borderId="26" xfId="0" applyNumberFormat="1" applyFont="1" applyBorder="1" applyAlignment="1">
      <alignment horizontal="center" vertical="center"/>
    </xf>
    <xf numFmtId="169" fontId="4" fillId="0" borderId="25" xfId="0" applyNumberFormat="1" applyFont="1" applyBorder="1" applyAlignment="1">
      <alignment horizontal="center" vertical="center"/>
    </xf>
    <xf numFmtId="0" fontId="1" fillId="4" borderId="34" xfId="0" applyFont="1" applyFill="1" applyBorder="1" applyAlignment="1">
      <alignment horizontal="right" vertical="center"/>
    </xf>
    <xf numFmtId="0" fontId="1" fillId="4" borderId="48" xfId="0" applyFont="1" applyFill="1" applyBorder="1" applyAlignment="1">
      <alignment horizontal="right" vertical="center"/>
    </xf>
    <xf numFmtId="0" fontId="1" fillId="4" borderId="35" xfId="0" applyFont="1" applyFill="1" applyBorder="1" applyAlignment="1">
      <alignment horizontal="right" vertical="center"/>
    </xf>
    <xf numFmtId="171" fontId="4" fillId="4" borderId="52" xfId="0" applyNumberFormat="1" applyFont="1" applyFill="1" applyBorder="1" applyAlignment="1">
      <alignment horizontal="center" vertical="center"/>
    </xf>
    <xf numFmtId="171" fontId="4" fillId="4" borderId="83" xfId="0" applyNumberFormat="1" applyFont="1" applyFill="1" applyBorder="1" applyAlignment="1">
      <alignment horizontal="center" vertical="center"/>
    </xf>
    <xf numFmtId="165" fontId="4" fillId="4" borderId="17" xfId="0" applyNumberFormat="1" applyFont="1" applyFill="1" applyBorder="1" applyAlignment="1">
      <alignment horizontal="center" vertical="center"/>
    </xf>
    <xf numFmtId="169" fontId="4" fillId="4" borderId="52" xfId="0" applyNumberFormat="1" applyFont="1" applyFill="1" applyBorder="1" applyAlignment="1">
      <alignment horizontal="center" vertical="center"/>
    </xf>
    <xf numFmtId="169" fontId="4" fillId="4" borderId="53" xfId="0" applyNumberFormat="1" applyFont="1" applyFill="1" applyBorder="1" applyAlignment="1">
      <alignment horizontal="center" vertical="center"/>
    </xf>
    <xf numFmtId="170" fontId="4" fillId="4" borderId="117" xfId="0" applyNumberFormat="1" applyFont="1" applyFill="1" applyBorder="1" applyAlignment="1">
      <alignment horizontal="center" vertical="center"/>
    </xf>
    <xf numFmtId="170" fontId="4" fillId="4" borderId="109" xfId="0" applyNumberFormat="1" applyFont="1" applyFill="1" applyBorder="1" applyAlignment="1">
      <alignment horizontal="center" vertical="center"/>
    </xf>
    <xf numFmtId="169" fontId="4" fillId="0" borderId="58" xfId="0" applyNumberFormat="1" applyFont="1" applyBorder="1" applyAlignment="1">
      <alignment horizontal="center" vertical="center"/>
    </xf>
    <xf numFmtId="169" fontId="4" fillId="4" borderId="29" xfId="0" applyNumberFormat="1" applyFont="1" applyFill="1" applyBorder="1" applyAlignment="1">
      <alignment horizontal="center" vertical="center"/>
    </xf>
    <xf numFmtId="169" fontId="4" fillId="4" borderId="33" xfId="0" applyNumberFormat="1" applyFont="1" applyFill="1" applyBorder="1" applyAlignment="1">
      <alignment horizontal="center" vertical="center"/>
    </xf>
    <xf numFmtId="169" fontId="4" fillId="0" borderId="30" xfId="0" applyNumberFormat="1" applyFont="1" applyBorder="1" applyAlignment="1">
      <alignment horizontal="center" vertical="center"/>
    </xf>
    <xf numFmtId="169" fontId="4" fillId="0" borderId="31" xfId="0" applyNumberFormat="1" applyFont="1" applyBorder="1" applyAlignment="1">
      <alignment horizontal="center" vertical="center"/>
    </xf>
    <xf numFmtId="169" fontId="4" fillId="0" borderId="29" xfId="0" applyNumberFormat="1" applyFont="1" applyBorder="1" applyAlignment="1">
      <alignment horizontal="center" vertical="center"/>
    </xf>
    <xf numFmtId="169" fontId="4" fillId="0" borderId="42" xfId="0" applyNumberFormat="1" applyFont="1" applyBorder="1" applyAlignment="1">
      <alignment horizontal="center" vertical="center"/>
    </xf>
    <xf numFmtId="4" fontId="2" fillId="4" borderId="52" xfId="8" applyNumberFormat="1" applyFont="1" applyFill="1" applyBorder="1" applyAlignment="1">
      <alignment horizontal="center" vertical="center"/>
    </xf>
    <xf numFmtId="4" fontId="2" fillId="4" borderId="53" xfId="8" applyNumberFormat="1" applyFont="1" applyFill="1" applyBorder="1" applyAlignment="1">
      <alignment horizontal="center" vertical="center"/>
    </xf>
    <xf numFmtId="2" fontId="4" fillId="0" borderId="117" xfId="0" applyNumberFormat="1" applyFont="1" applyBorder="1" applyAlignment="1">
      <alignment horizontal="center" vertical="center"/>
    </xf>
    <xf numFmtId="2" fontId="4" fillId="0" borderId="109" xfId="0" applyNumberFormat="1" applyFont="1" applyBorder="1" applyAlignment="1">
      <alignment horizontal="center" vertical="center"/>
    </xf>
    <xf numFmtId="4" fontId="2" fillId="4" borderId="30" xfId="8" applyNumberFormat="1" applyFont="1" applyFill="1" applyBorder="1" applyAlignment="1">
      <alignment horizontal="center" vertical="center"/>
    </xf>
    <xf numFmtId="4" fontId="2" fillId="4" borderId="31" xfId="8" applyNumberFormat="1" applyFont="1" applyFill="1" applyBorder="1" applyAlignment="1">
      <alignment horizontal="center" vertical="center"/>
    </xf>
    <xf numFmtId="2" fontId="4" fillId="0" borderId="30" xfId="0" applyNumberFormat="1" applyFont="1" applyBorder="1" applyAlignment="1">
      <alignment horizontal="center" vertical="center"/>
    </xf>
    <xf numFmtId="2" fontId="4" fillId="0" borderId="29" xfId="0" applyNumberFormat="1" applyFont="1" applyBorder="1" applyAlignment="1">
      <alignment horizontal="center" vertical="center"/>
    </xf>
    <xf numFmtId="169" fontId="4" fillId="4" borderId="126" xfId="0" applyNumberFormat="1" applyFont="1" applyFill="1" applyBorder="1" applyAlignment="1">
      <alignment horizontal="center" vertical="center"/>
    </xf>
    <xf numFmtId="169" fontId="4" fillId="4" borderId="55" xfId="0" applyNumberFormat="1" applyFont="1" applyFill="1" applyBorder="1" applyAlignment="1">
      <alignment horizontal="center" vertical="center"/>
    </xf>
    <xf numFmtId="2" fontId="4" fillId="0" borderId="133" xfId="0" applyNumberFormat="1" applyFont="1" applyBorder="1" applyAlignment="1">
      <alignment horizontal="center" vertical="center"/>
    </xf>
    <xf numFmtId="2" fontId="4" fillId="0" borderId="130" xfId="0" applyNumberFormat="1" applyFont="1" applyBorder="1" applyAlignment="1">
      <alignment horizontal="center" vertical="center"/>
    </xf>
    <xf numFmtId="0" fontId="4" fillId="0" borderId="76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6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4" fontId="4" fillId="0" borderId="136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180" fontId="4" fillId="0" borderId="4" xfId="0" applyNumberFormat="1" applyFont="1" applyBorder="1" applyAlignment="1">
      <alignment horizontal="center" vertical="center" wrapText="1"/>
    </xf>
    <xf numFmtId="180" fontId="4" fillId="0" borderId="9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180" fontId="4" fillId="0" borderId="6" xfId="0" applyNumberFormat="1" applyFont="1" applyBorder="1" applyAlignment="1">
      <alignment horizontal="center" vertical="center" wrapText="1"/>
    </xf>
    <xf numFmtId="180" fontId="4" fillId="0" borderId="17" xfId="0" applyNumberFormat="1" applyFont="1" applyBorder="1" applyAlignment="1">
      <alignment horizontal="center" vertical="center" wrapText="1"/>
    </xf>
    <xf numFmtId="0" fontId="4" fillId="0" borderId="136" xfId="0" applyFont="1" applyBorder="1" applyAlignment="1">
      <alignment horizontal="center" vertical="center" wrapText="1"/>
    </xf>
    <xf numFmtId="180" fontId="4" fillId="0" borderId="136" xfId="0" applyNumberFormat="1" applyFont="1" applyBorder="1" applyAlignment="1">
      <alignment horizontal="center" vertical="center" wrapText="1"/>
    </xf>
    <xf numFmtId="4" fontId="4" fillId="0" borderId="35" xfId="0" applyNumberFormat="1" applyFont="1" applyBorder="1" applyAlignment="1">
      <alignment horizontal="center" vertical="center" wrapText="1"/>
    </xf>
    <xf numFmtId="180" fontId="4" fillId="0" borderId="35" xfId="0" applyNumberFormat="1" applyFont="1" applyBorder="1" applyAlignment="1">
      <alignment horizontal="center" vertical="center" wrapText="1"/>
    </xf>
    <xf numFmtId="169" fontId="4" fillId="0" borderId="6" xfId="0" applyNumberFormat="1" applyFont="1" applyBorder="1" applyAlignment="1">
      <alignment horizontal="center" vertical="center" wrapText="1"/>
    </xf>
    <xf numFmtId="169" fontId="4" fillId="0" borderId="17" xfId="0" applyNumberFormat="1" applyFont="1" applyBorder="1" applyAlignment="1">
      <alignment horizontal="center" vertical="center" wrapText="1"/>
    </xf>
    <xf numFmtId="169" fontId="4" fillId="0" borderId="9" xfId="0" applyNumberFormat="1" applyFont="1" applyBorder="1" applyAlignment="1">
      <alignment horizontal="center" vertical="center" wrapText="1"/>
    </xf>
    <xf numFmtId="0" fontId="4" fillId="0" borderId="58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69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71" xfId="0" applyFont="1" applyBorder="1" applyAlignment="1">
      <alignment horizontal="center" vertical="center" wrapText="1"/>
    </xf>
    <xf numFmtId="180" fontId="4" fillId="0" borderId="58" xfId="0" applyNumberFormat="1" applyFont="1" applyBorder="1" applyAlignment="1">
      <alignment horizontal="center" vertical="center" wrapText="1"/>
    </xf>
    <xf numFmtId="180" fontId="4" fillId="0" borderId="42" xfId="0" applyNumberFormat="1" applyFont="1" applyBorder="1" applyAlignment="1">
      <alignment horizontal="center" vertical="center" wrapText="1"/>
    </xf>
    <xf numFmtId="180" fontId="4" fillId="0" borderId="69" xfId="0" applyNumberFormat="1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59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86" xfId="0" applyFont="1" applyBorder="1" applyAlignment="1">
      <alignment horizontal="center" vertical="center" wrapText="1"/>
    </xf>
    <xf numFmtId="0" fontId="4" fillId="0" borderId="130" xfId="0" applyFont="1" applyBorder="1" applyAlignment="1">
      <alignment horizontal="center" vertical="center" wrapText="1"/>
    </xf>
    <xf numFmtId="0" fontId="4" fillId="0" borderId="109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180" fontId="4" fillId="0" borderId="59" xfId="0" applyNumberFormat="1" applyFont="1" applyBorder="1" applyAlignment="1">
      <alignment horizontal="center" vertical="center" wrapText="1"/>
    </xf>
    <xf numFmtId="0" fontId="4" fillId="0" borderId="140" xfId="0" applyFont="1" applyBorder="1" applyAlignment="1">
      <alignment horizontal="center" vertical="center" wrapText="1"/>
    </xf>
    <xf numFmtId="0" fontId="4" fillId="0" borderId="65" xfId="0" applyFont="1" applyBorder="1" applyAlignment="1">
      <alignment horizontal="center" vertical="center" wrapText="1"/>
    </xf>
    <xf numFmtId="0" fontId="4" fillId="0" borderId="141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/>
    </xf>
    <xf numFmtId="4" fontId="4" fillId="0" borderId="77" xfId="0" applyNumberFormat="1" applyFont="1" applyBorder="1" applyAlignment="1">
      <alignment horizontal="center" vertical="center" wrapText="1"/>
    </xf>
    <xf numFmtId="4" fontId="4" fillId="0" borderId="86" xfId="0" applyNumberFormat="1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right" vertical="center" wrapText="1"/>
    </xf>
    <xf numFmtId="0" fontId="1" fillId="2" borderId="60" xfId="0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right" vertical="center" wrapText="1"/>
    </xf>
    <xf numFmtId="0" fontId="1" fillId="2" borderId="142" xfId="0" applyFont="1" applyFill="1" applyBorder="1" applyAlignment="1">
      <alignment horizontal="right" vertical="center" wrapText="1"/>
    </xf>
    <xf numFmtId="0" fontId="1" fillId="2" borderId="139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9" xfId="0" applyFont="1" applyFill="1" applyBorder="1" applyAlignment="1">
      <alignment horizontal="center" vertical="center" wrapText="1"/>
    </xf>
    <xf numFmtId="0" fontId="4" fillId="2" borderId="50" xfId="0" applyFont="1" applyFill="1" applyBorder="1" applyAlignment="1">
      <alignment horizontal="center" vertical="center" wrapText="1"/>
    </xf>
    <xf numFmtId="0" fontId="4" fillId="2" borderId="4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4" fontId="4" fillId="0" borderId="69" xfId="0" applyNumberFormat="1" applyFont="1" applyBorder="1" applyAlignment="1">
      <alignment horizontal="center" vertical="center" wrapText="1"/>
    </xf>
    <xf numFmtId="0" fontId="4" fillId="0" borderId="76" xfId="0" applyFont="1" applyBorder="1" applyAlignment="1">
      <alignment horizontal="center" vertical="center"/>
    </xf>
    <xf numFmtId="0" fontId="4" fillId="0" borderId="68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170" fontId="4" fillId="0" borderId="6" xfId="0" applyNumberFormat="1" applyFont="1" applyBorder="1" applyAlignment="1">
      <alignment horizontal="center" vertical="center" wrapText="1"/>
    </xf>
    <xf numFmtId="170" fontId="4" fillId="0" borderId="17" xfId="0" applyNumberFormat="1" applyFont="1" applyBorder="1" applyAlignment="1">
      <alignment horizontal="center" vertical="center" wrapText="1"/>
    </xf>
    <xf numFmtId="170" fontId="4" fillId="0" borderId="9" xfId="0" applyNumberFormat="1" applyFont="1" applyBorder="1" applyAlignment="1">
      <alignment horizontal="center" vertical="center" wrapText="1"/>
    </xf>
    <xf numFmtId="182" fontId="1" fillId="15" borderId="4" xfId="0" applyNumberFormat="1" applyFont="1" applyFill="1" applyBorder="1" applyAlignment="1">
      <alignment horizontal="center" vertical="center" wrapText="1"/>
    </xf>
    <xf numFmtId="182" fontId="1" fillId="15" borderId="136" xfId="0" applyNumberFormat="1" applyFont="1" applyFill="1" applyBorder="1" applyAlignment="1">
      <alignment horizontal="center" vertical="center" wrapText="1"/>
    </xf>
    <xf numFmtId="169" fontId="4" fillId="0" borderId="58" xfId="0" applyNumberFormat="1" applyFont="1" applyBorder="1" applyAlignment="1">
      <alignment horizontal="center" vertical="center" wrapText="1"/>
    </xf>
    <xf numFmtId="169" fontId="4" fillId="0" borderId="38" xfId="0" applyNumberFormat="1" applyFont="1" applyBorder="1" applyAlignment="1">
      <alignment horizontal="center" vertical="center" wrapText="1"/>
    </xf>
    <xf numFmtId="169" fontId="4" fillId="0" borderId="42" xfId="0" applyNumberFormat="1" applyFont="1" applyBorder="1" applyAlignment="1">
      <alignment horizontal="center" vertical="center" wrapText="1"/>
    </xf>
    <xf numFmtId="169" fontId="4" fillId="0" borderId="59" xfId="0" applyNumberFormat="1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180" fontId="4" fillId="0" borderId="38" xfId="0" applyNumberFormat="1" applyFont="1" applyBorder="1" applyAlignment="1">
      <alignment horizontal="center" vertical="center" wrapText="1"/>
    </xf>
    <xf numFmtId="180" fontId="4" fillId="0" borderId="86" xfId="0" applyNumberFormat="1" applyFont="1" applyBorder="1" applyAlignment="1">
      <alignment horizontal="center" vertical="center" wrapText="1"/>
    </xf>
    <xf numFmtId="169" fontId="1" fillId="15" borderId="134" xfId="0" applyNumberFormat="1" applyFont="1" applyFill="1" applyBorder="1" applyAlignment="1">
      <alignment horizontal="center" vertical="center" wrapText="1"/>
    </xf>
    <xf numFmtId="169" fontId="1" fillId="15" borderId="137" xfId="0" applyNumberFormat="1" applyFont="1" applyFill="1" applyBorder="1" applyAlignment="1">
      <alignment horizontal="center" vertical="center" wrapText="1"/>
    </xf>
    <xf numFmtId="169" fontId="1" fillId="15" borderId="23" xfId="0" applyNumberFormat="1" applyFont="1" applyFill="1" applyBorder="1" applyAlignment="1">
      <alignment horizontal="center" vertical="center" wrapText="1"/>
    </xf>
    <xf numFmtId="169" fontId="1" fillId="15" borderId="138" xfId="0" applyNumberFormat="1" applyFont="1" applyFill="1" applyBorder="1" applyAlignment="1">
      <alignment horizontal="center" vertical="center" wrapText="1"/>
    </xf>
    <xf numFmtId="182" fontId="1" fillId="0" borderId="61" xfId="0" applyNumberFormat="1" applyFont="1" applyBorder="1" applyAlignment="1">
      <alignment horizontal="center" vertical="center" wrapText="1"/>
    </xf>
    <xf numFmtId="182" fontId="1" fillId="0" borderId="138" xfId="0" applyNumberFormat="1" applyFont="1" applyBorder="1" applyAlignment="1">
      <alignment horizontal="center" vertical="center" wrapText="1"/>
    </xf>
    <xf numFmtId="0" fontId="1" fillId="14" borderId="120" xfId="0" applyFont="1" applyFill="1" applyBorder="1" applyAlignment="1">
      <alignment horizontal="center" vertical="center"/>
    </xf>
    <xf numFmtId="0" fontId="1" fillId="14" borderId="121" xfId="0" applyFont="1" applyFill="1" applyBorder="1" applyAlignment="1">
      <alignment horizontal="center" vertical="center"/>
    </xf>
    <xf numFmtId="0" fontId="1" fillId="14" borderId="122" xfId="0" applyFont="1" applyFill="1" applyBorder="1" applyAlignment="1">
      <alignment horizontal="center" vertical="center"/>
    </xf>
    <xf numFmtId="0" fontId="1" fillId="15" borderId="1" xfId="0" applyFont="1" applyFill="1" applyBorder="1" applyAlignment="1">
      <alignment horizontal="center" vertical="center" wrapText="1"/>
    </xf>
    <xf numFmtId="0" fontId="1" fillId="15" borderId="2" xfId="0" applyFont="1" applyFill="1" applyBorder="1" applyAlignment="1">
      <alignment horizontal="center" vertical="center" wrapText="1"/>
    </xf>
    <xf numFmtId="0" fontId="1" fillId="15" borderId="3" xfId="0" applyFont="1" applyFill="1" applyBorder="1" applyAlignment="1">
      <alignment horizontal="center" vertical="center" wrapText="1"/>
    </xf>
    <xf numFmtId="0" fontId="1" fillId="15" borderId="4" xfId="0" applyFont="1" applyFill="1" applyBorder="1" applyAlignment="1">
      <alignment horizontal="center" vertical="center" wrapText="1"/>
    </xf>
    <xf numFmtId="0" fontId="1" fillId="15" borderId="136" xfId="0" applyFont="1" applyFill="1" applyBorder="1" applyAlignment="1">
      <alignment horizontal="center" vertical="center" wrapText="1"/>
    </xf>
    <xf numFmtId="180" fontId="1" fillId="15" borderId="4" xfId="0" applyNumberFormat="1" applyFont="1" applyFill="1" applyBorder="1" applyAlignment="1">
      <alignment horizontal="center" vertical="center" wrapText="1"/>
    </xf>
    <xf numFmtId="180" fontId="1" fillId="15" borderId="136" xfId="0" applyNumberFormat="1" applyFont="1" applyFill="1" applyBorder="1" applyAlignment="1">
      <alignment horizontal="center" vertical="center" wrapText="1"/>
    </xf>
    <xf numFmtId="181" fontId="1" fillId="15" borderId="4" xfId="0" applyNumberFormat="1" applyFont="1" applyFill="1" applyBorder="1" applyAlignment="1">
      <alignment horizontal="center" vertical="center" wrapText="1"/>
    </xf>
    <xf numFmtId="181" fontId="1" fillId="15" borderId="136" xfId="0" applyNumberFormat="1" applyFont="1" applyFill="1" applyBorder="1" applyAlignment="1">
      <alignment horizontal="center" vertical="center" wrapText="1"/>
    </xf>
    <xf numFmtId="2" fontId="1" fillId="15" borderId="5" xfId="0" applyNumberFormat="1" applyFont="1" applyFill="1" applyBorder="1" applyAlignment="1">
      <alignment horizontal="center" vertical="center" wrapText="1"/>
    </xf>
    <xf numFmtId="2" fontId="1" fillId="15" borderId="2" xfId="0" applyNumberFormat="1" applyFont="1" applyFill="1" applyBorder="1" applyAlignment="1">
      <alignment horizontal="center" vertical="center" wrapText="1"/>
    </xf>
    <xf numFmtId="2" fontId="1" fillId="15" borderId="3" xfId="0" applyNumberFormat="1" applyFont="1" applyFill="1" applyBorder="1" applyAlignment="1">
      <alignment horizontal="center" vertical="center" wrapText="1"/>
    </xf>
    <xf numFmtId="2" fontId="22" fillId="10" borderId="91" xfId="0" applyNumberFormat="1" applyFont="1" applyFill="1" applyBorder="1" applyAlignment="1">
      <alignment horizontal="center" vertical="center" wrapText="1"/>
    </xf>
    <xf numFmtId="2" fontId="22" fillId="10" borderId="92" xfId="0" applyNumberFormat="1" applyFont="1" applyFill="1" applyBorder="1" applyAlignment="1">
      <alignment horizontal="center" vertical="center" wrapText="1"/>
    </xf>
    <xf numFmtId="2" fontId="22" fillId="10" borderId="100" xfId="0" applyNumberFormat="1" applyFont="1" applyFill="1" applyBorder="1" applyAlignment="1">
      <alignment horizontal="center" vertical="center" wrapText="1"/>
    </xf>
    <xf numFmtId="1" fontId="15" fillId="0" borderId="154" xfId="0" applyNumberFormat="1" applyFont="1" applyBorder="1" applyAlignment="1">
      <alignment horizontal="center" vertical="center" wrapText="1"/>
    </xf>
    <xf numFmtId="1" fontId="15" fillId="0" borderId="155" xfId="0" applyNumberFormat="1" applyFont="1" applyBorder="1" applyAlignment="1">
      <alignment horizontal="center" vertical="center" wrapText="1"/>
    </xf>
    <xf numFmtId="1" fontId="15" fillId="0" borderId="156" xfId="0" applyNumberFormat="1" applyFont="1" applyBorder="1" applyAlignment="1">
      <alignment horizontal="center" vertical="center" wrapText="1"/>
    </xf>
    <xf numFmtId="2" fontId="14" fillId="10" borderId="113" xfId="0" applyNumberFormat="1" applyFont="1" applyFill="1" applyBorder="1" applyAlignment="1">
      <alignment horizontal="center" vertical="center" wrapText="1"/>
    </xf>
    <xf numFmtId="2" fontId="14" fillId="10" borderId="114" xfId="0" applyNumberFormat="1" applyFont="1" applyFill="1" applyBorder="1" applyAlignment="1">
      <alignment horizontal="center" vertical="center" wrapText="1"/>
    </xf>
    <xf numFmtId="2" fontId="14" fillId="10" borderId="115" xfId="0" applyNumberFormat="1" applyFont="1" applyFill="1" applyBorder="1" applyAlignment="1">
      <alignment horizontal="center" vertical="center" wrapText="1"/>
    </xf>
    <xf numFmtId="173" fontId="22" fillId="0" borderId="163" xfId="0" applyNumberFormat="1" applyFont="1" applyBorder="1" applyAlignment="1">
      <alignment horizontal="center" vertical="center" wrapText="1"/>
    </xf>
    <xf numFmtId="173" fontId="22" fillId="10" borderId="163" xfId="0" applyNumberFormat="1" applyFont="1" applyFill="1" applyBorder="1" applyAlignment="1">
      <alignment horizontal="center" vertical="center" wrapText="1"/>
    </xf>
    <xf numFmtId="173" fontId="22" fillId="10" borderId="171" xfId="0" applyNumberFormat="1" applyFont="1" applyFill="1" applyBorder="1" applyAlignment="1">
      <alignment horizontal="center" vertical="center" wrapText="1"/>
    </xf>
    <xf numFmtId="173" fontId="22" fillId="10" borderId="177" xfId="0" applyNumberFormat="1" applyFont="1" applyFill="1" applyBorder="1" applyAlignment="1">
      <alignment horizontal="center" vertical="center" wrapText="1"/>
    </xf>
    <xf numFmtId="0" fontId="4" fillId="4" borderId="146" xfId="0" applyFont="1" applyFill="1" applyBorder="1" applyAlignment="1">
      <alignment horizontal="right" vertical="center" wrapText="1"/>
    </xf>
    <xf numFmtId="0" fontId="4" fillId="4" borderId="147" xfId="0" applyFont="1" applyFill="1" applyBorder="1" applyAlignment="1">
      <alignment horizontal="right" vertical="center" wrapText="1"/>
    </xf>
    <xf numFmtId="0" fontId="4" fillId="4" borderId="79" xfId="0" applyFont="1" applyFill="1" applyBorder="1" applyAlignment="1">
      <alignment horizontal="right" vertical="center" wrapText="1"/>
    </xf>
    <xf numFmtId="0" fontId="4" fillId="4" borderId="150" xfId="0" applyFont="1" applyFill="1" applyBorder="1" applyAlignment="1">
      <alignment horizontal="right" vertical="center" wrapText="1"/>
    </xf>
    <xf numFmtId="0" fontId="4" fillId="4" borderId="151" xfId="0" applyFont="1" applyFill="1" applyBorder="1" applyAlignment="1">
      <alignment horizontal="right" vertical="center" wrapText="1"/>
    </xf>
    <xf numFmtId="0" fontId="4" fillId="4" borderId="71" xfId="0" applyFont="1" applyFill="1" applyBorder="1" applyAlignment="1">
      <alignment horizontal="right" vertical="center" wrapText="1"/>
    </xf>
    <xf numFmtId="165" fontId="3" fillId="2" borderId="120" xfId="8" applyNumberFormat="1" applyFont="1" applyFill="1" applyBorder="1" applyAlignment="1">
      <alignment horizontal="center" vertical="center" wrapText="1"/>
    </xf>
    <xf numFmtId="165" fontId="3" fillId="2" borderId="121" xfId="8" applyNumberFormat="1" applyFont="1" applyFill="1" applyBorder="1" applyAlignment="1">
      <alignment horizontal="center" vertical="center" wrapText="1"/>
    </xf>
    <xf numFmtId="165" fontId="3" fillId="2" borderId="118" xfId="8" applyNumberFormat="1" applyFont="1" applyFill="1" applyBorder="1" applyAlignment="1">
      <alignment horizontal="center" vertical="center" wrapText="1"/>
    </xf>
    <xf numFmtId="2" fontId="14" fillId="4" borderId="120" xfId="0" applyNumberFormat="1" applyFont="1" applyFill="1" applyBorder="1" applyAlignment="1">
      <alignment horizontal="center" vertical="center"/>
    </xf>
    <xf numFmtId="2" fontId="14" fillId="4" borderId="121" xfId="0" applyNumberFormat="1" applyFont="1" applyFill="1" applyBorder="1" applyAlignment="1">
      <alignment horizontal="center" vertical="center"/>
    </xf>
    <xf numFmtId="2" fontId="14" fillId="4" borderId="122" xfId="0" applyNumberFormat="1" applyFont="1" applyFill="1" applyBorder="1" applyAlignment="1">
      <alignment horizontal="center" vertical="center"/>
    </xf>
    <xf numFmtId="0" fontId="4" fillId="4" borderId="120" xfId="0" applyFont="1" applyFill="1" applyBorder="1" applyAlignment="1">
      <alignment horizontal="center" vertical="center" wrapText="1"/>
    </xf>
    <xf numFmtId="0" fontId="4" fillId="4" borderId="121" xfId="0" applyFont="1" applyFill="1" applyBorder="1" applyAlignment="1">
      <alignment horizontal="center" vertical="center" wrapText="1"/>
    </xf>
    <xf numFmtId="0" fontId="4" fillId="4" borderId="122" xfId="0" applyFont="1" applyFill="1" applyBorder="1" applyAlignment="1">
      <alignment horizontal="center" vertical="center" wrapText="1"/>
    </xf>
    <xf numFmtId="0" fontId="52" fillId="0" borderId="0" xfId="0" applyFont="1" applyAlignment="1" applyProtection="1">
      <alignment horizontal="left" vertical="center"/>
      <protection hidden="1"/>
    </xf>
    <xf numFmtId="10" fontId="36" fillId="0" borderId="108" xfId="5" applyNumberFormat="1" applyFont="1" applyBorder="1" applyAlignment="1" applyProtection="1">
      <alignment horizontal="center" vertical="center" wrapText="1"/>
      <protection hidden="1"/>
    </xf>
    <xf numFmtId="0" fontId="43" fillId="0" borderId="0" xfId="14" applyFont="1" applyAlignment="1" applyProtection="1">
      <alignment horizontal="left" vertical="top" wrapText="1"/>
      <protection hidden="1"/>
    </xf>
    <xf numFmtId="0" fontId="25" fillId="6" borderId="0" xfId="0" applyFont="1" applyFill="1" applyAlignment="1" applyProtection="1">
      <alignment horizontal="center"/>
      <protection hidden="1"/>
    </xf>
    <xf numFmtId="10" fontId="27" fillId="0" borderId="0" xfId="0" applyNumberFormat="1" applyFont="1" applyAlignment="1" applyProtection="1">
      <alignment vertical="center" wrapText="1"/>
      <protection hidden="1"/>
    </xf>
    <xf numFmtId="0" fontId="32" fillId="0" borderId="0" xfId="14" applyFont="1" applyProtection="1">
      <protection hidden="1"/>
    </xf>
    <xf numFmtId="0" fontId="53" fillId="0" borderId="0" xfId="14" applyFont="1" applyAlignment="1" applyProtection="1">
      <alignment horizontal="center"/>
      <protection hidden="1"/>
    </xf>
    <xf numFmtId="0" fontId="32" fillId="0" borderId="0" xfId="14" applyFont="1" applyAlignment="1" applyProtection="1">
      <alignment horizontal="center"/>
      <protection hidden="1"/>
    </xf>
    <xf numFmtId="0" fontId="36" fillId="9" borderId="0" xfId="14" applyFont="1" applyFill="1" applyAlignment="1" applyProtection="1">
      <alignment horizontal="left"/>
      <protection hidden="1"/>
    </xf>
    <xf numFmtId="10" fontId="41" fillId="13" borderId="110" xfId="15" applyNumberFormat="1" applyFont="1" applyFill="1" applyBorder="1" applyAlignment="1" applyProtection="1">
      <alignment horizontal="center" vertical="center" wrapText="1"/>
      <protection hidden="1"/>
    </xf>
    <xf numFmtId="0" fontId="8" fillId="15" borderId="84" xfId="0" applyFont="1" applyFill="1" applyBorder="1" applyAlignment="1">
      <alignment horizontal="center" vertical="center" wrapText="1"/>
    </xf>
    <xf numFmtId="0" fontId="8" fillId="15" borderId="111" xfId="0" applyFont="1" applyFill="1" applyBorder="1" applyAlignment="1">
      <alignment horizontal="center" vertical="center" wrapText="1"/>
    </xf>
    <xf numFmtId="0" fontId="58" fillId="14" borderId="84" xfId="0" applyFont="1" applyFill="1" applyBorder="1" applyAlignment="1">
      <alignment horizontal="center" vertical="center" wrapText="1"/>
    </xf>
    <xf numFmtId="0" fontId="58" fillId="14" borderId="85" xfId="0" applyFont="1" applyFill="1" applyBorder="1" applyAlignment="1">
      <alignment horizontal="center" vertical="center" wrapText="1"/>
    </xf>
    <xf numFmtId="0" fontId="58" fillId="14" borderId="111" xfId="0" applyFont="1" applyFill="1" applyBorder="1" applyAlignment="1">
      <alignment horizontal="center" vertical="center" wrapText="1"/>
    </xf>
    <xf numFmtId="0" fontId="8" fillId="14" borderId="84" xfId="0" applyFont="1" applyFill="1" applyBorder="1" applyAlignment="1">
      <alignment horizontal="center" vertical="center" wrapText="1"/>
    </xf>
    <xf numFmtId="0" fontId="8" fillId="14" borderId="111" xfId="0" applyFont="1" applyFill="1" applyBorder="1" applyAlignment="1">
      <alignment horizontal="center" vertical="center" wrapText="1"/>
    </xf>
    <xf numFmtId="0" fontId="8" fillId="16" borderId="84" xfId="0" applyFont="1" applyFill="1" applyBorder="1" applyAlignment="1">
      <alignment horizontal="center" vertical="center" wrapText="1"/>
    </xf>
    <xf numFmtId="0" fontId="8" fillId="16" borderId="111" xfId="0" applyFont="1" applyFill="1" applyBorder="1" applyAlignment="1">
      <alignment horizontal="center" vertical="center" wrapText="1"/>
    </xf>
    <xf numFmtId="0" fontId="8" fillId="0" borderId="84" xfId="0" applyFont="1" applyBorder="1" applyAlignment="1">
      <alignment horizontal="center" vertical="center" wrapText="1"/>
    </xf>
    <xf numFmtId="0" fontId="8" fillId="0" borderId="111" xfId="0" applyFont="1" applyBorder="1" applyAlignment="1">
      <alignment horizontal="center" vertical="center" wrapText="1"/>
    </xf>
  </cellXfs>
  <cellStyles count="17">
    <cellStyle name="Excel_BuiltIn_Percent" xfId="15" xr:uid="{EB068E0C-DA69-4157-99A5-750146D0D57C}"/>
    <cellStyle name="Moeda" xfId="1" builtinId="4"/>
    <cellStyle name="Moeda 3" xfId="6" xr:uid="{2F1BED37-154F-4606-99BE-CFFAEBB2053F}"/>
    <cellStyle name="Moeda 3 2" xfId="12" xr:uid="{3129383B-D859-477A-9EDA-212A6C1D5047}"/>
    <cellStyle name="Moeda 3 7" xfId="10" xr:uid="{9E78C558-C001-43DD-A71A-8C64E11AA117}"/>
    <cellStyle name="Normal" xfId="0" builtinId="0"/>
    <cellStyle name="Normal 2" xfId="14" xr:uid="{02A7252C-A719-49A4-B3B5-633170677C4A}"/>
    <cellStyle name="Normal 2 10" xfId="8" xr:uid="{3717F6D5-DA55-42E9-9FAD-478110F999FD}"/>
    <cellStyle name="Normal 2 2" xfId="4" xr:uid="{B278F516-E6AF-4025-BD9F-264976D08C1E}"/>
    <cellStyle name="Normal 4" xfId="3" xr:uid="{711F5A93-7060-4A12-95D3-FD2D054B4D02}"/>
    <cellStyle name="Normal 7" xfId="9" xr:uid="{5E6C4969-09E4-4A21-9204-941B3F0DBE85}"/>
    <cellStyle name="Porcentagem" xfId="2" builtinId="5"/>
    <cellStyle name="Porcentagem 13 4" xfId="7" xr:uid="{37E88B78-1E42-4CD8-93C3-0553E6DA3C1B}"/>
    <cellStyle name="Porcentagem 2" xfId="5" xr:uid="{D67BC305-3C0B-470F-B7A3-63ECEBE09494}"/>
    <cellStyle name="Porcentagem 3" xfId="11" xr:uid="{C778B1D8-A456-4F4D-9DE1-AE04E03263E5}"/>
    <cellStyle name="Vírgula" xfId="16" builtinId="3"/>
    <cellStyle name="Vírgula 11" xfId="13" xr:uid="{B9E2FDF6-811F-4FC1-B25A-F13AD5E057E3}"/>
  </cellStyles>
  <dxfs count="61">
    <dxf>
      <font>
        <color rgb="FF0000FF"/>
        <family val="2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000"/>
        </patternFill>
      </fill>
    </dxf>
    <dxf>
      <font>
        <color rgb="FF008000"/>
        <name val="Calibri"/>
        <scheme val="none"/>
      </font>
      <fill>
        <patternFill patternType="solid">
          <fgColor rgb="FFCCFFCC"/>
          <bgColor rgb="FFCCFFCC"/>
        </patternFill>
      </fill>
    </dxf>
    <dxf>
      <font>
        <color rgb="FF800080"/>
        <name val="Calibri"/>
        <scheme val="none"/>
      </font>
      <fill>
        <patternFill patternType="solid">
          <fgColor rgb="FFFF99CC"/>
          <bgColor rgb="FFFF99CC"/>
        </patternFill>
      </fill>
    </dxf>
    <dxf>
      <font>
        <color rgb="FF993300"/>
        <name val="Calibri"/>
        <scheme val="none"/>
      </font>
      <fill>
        <patternFill patternType="solid">
          <fgColor rgb="FFFFFF99"/>
          <bgColor rgb="FFFFFF9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FDE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  <cx:data id="1">
      <cx:strDim type="cat">
        <cx:f>_xlchart.v1.0</cx:f>
      </cx:strDim>
      <cx:numDim type="val">
        <cx:f>_xlchart.v1.4</cx:f>
      </cx:numDim>
    </cx:data>
  </cx:chartData>
  <cx:chart>
    <cx:title pos="t" align="ctr" overlay="0">
      <cx:tx>
        <cx:txData>
          <cx:v>DIAGRAMA DE PARETO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pt-BR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DIAGRAMA DE PARETO</a:t>
          </a:r>
        </a:p>
      </cx:txPr>
    </cx:title>
    <cx:plotArea>
      <cx:plotAreaRegion>
        <cx:series layoutId="clusteredColumn" uniqueId="{F897D826-576B-4303-8580-DC13156C048F}" formatIdx="0">
          <cx:tx>
            <cx:txData>
              <cx:f>_xlchart.v1.1</cx:f>
              <cx:v>%</cx:v>
            </cx:txData>
          </cx:tx>
          <cx:dataId val="0"/>
          <cx:layoutPr>
            <cx:aggregation/>
          </cx:layoutPr>
          <cx:axisId val="1"/>
        </cx:series>
        <cx:series layoutId="paretoLine" ownerIdx="0" uniqueId="{AD217298-2B66-4BE4-938D-8EC0C3EA5439}" formatIdx="1">
          <cx:axisId val="2"/>
        </cx:series>
        <cx:series layoutId="clusteredColumn" hidden="1" uniqueId="{B69CABAC-4AB5-46FA-8F06-F53D716B5C33}" formatIdx="2">
          <cx:tx>
            <cx:txData>
              <cx:f>_xlchart.v1.3</cx:f>
              <cx:v>% ACUM.</cx:v>
            </cx:txData>
          </cx:tx>
          <cx:dataId val="1"/>
          <cx:layoutPr>
            <cx:aggregation/>
          </cx:layoutPr>
          <cx:axisId val="1"/>
        </cx:series>
        <cx:series layoutId="paretoLine" ownerIdx="2" uniqueId="{1AFF807B-992C-4FA8-AE75-F1D3C281F05A}" formatIdx="3">
          <cx:axisId val="2"/>
        </cx:series>
      </cx:plotAreaRegion>
      <cx:axis id="0">
        <cx:catScaling gapWidth="0"/>
        <cx:tickLabels/>
      </cx:axis>
      <cx:axis id="1">
        <cx:valScaling/>
        <cx:majorGridlines/>
        <cx:tickLabels/>
      </cx:axis>
      <cx:axis id="2">
        <cx:valScaling max="1" min="0"/>
        <cx:units unit="percentage"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_xlchart.v1.5</cx:f>
      </cx:strDim>
      <cx:numDim type="val">
        <cx:f>_xlchart.v1.7</cx:f>
      </cx:numDim>
    </cx:data>
    <cx:data id="1">
      <cx:strDim type="cat">
        <cx:f>_xlchart.v1.5</cx:f>
      </cx:strDim>
      <cx:numDim type="val">
        <cx:f>_xlchart.v1.9</cx:f>
      </cx:numDim>
    </cx:data>
  </cx:chartData>
  <cx:chart>
    <cx:title pos="t" align="ctr" overlay="0">
      <cx:tx>
        <cx:txData>
          <cx:v>DIAGRAMA DE PARETO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pt-BR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DIAGRAMA DE PARETO</a:t>
          </a:r>
        </a:p>
      </cx:txPr>
    </cx:title>
    <cx:plotArea>
      <cx:plotAreaRegion>
        <cx:series layoutId="clusteredColumn" uniqueId="{F897D826-576B-4303-8580-DC13156C048F}" formatIdx="0">
          <cx:tx>
            <cx:txData>
              <cx:f>_xlchart.v1.6</cx:f>
              <cx:v>%</cx:v>
            </cx:txData>
          </cx:tx>
          <cx:dataId val="0"/>
          <cx:layoutPr>
            <cx:aggregation/>
          </cx:layoutPr>
          <cx:axisId val="1"/>
        </cx:series>
        <cx:series layoutId="paretoLine" ownerIdx="0" uniqueId="{AD217298-2B66-4BE4-938D-8EC0C3EA5439}" formatIdx="1">
          <cx:axisId val="2"/>
        </cx:series>
        <cx:series layoutId="clusteredColumn" hidden="1" uniqueId="{B69CABAC-4AB5-46FA-8F06-F53D716B5C33}" formatIdx="2">
          <cx:tx>
            <cx:txData>
              <cx:f>_xlchart.v1.8</cx:f>
              <cx:v>% ACUM.</cx:v>
            </cx:txData>
          </cx:tx>
          <cx:dataId val="1"/>
          <cx:layoutPr>
            <cx:aggregation/>
          </cx:layoutPr>
          <cx:axisId val="1"/>
        </cx:series>
        <cx:series layoutId="paretoLine" ownerIdx="2" uniqueId="{1AFF807B-992C-4FA8-AE75-F1D3C281F05A}" formatIdx="3">
          <cx:axisId val="2"/>
        </cx:series>
      </cx:plotAreaRegion>
      <cx:axis id="0">
        <cx:catScaling gapWidth="0"/>
        <cx:tickLabels/>
      </cx:axis>
      <cx:axis id="1">
        <cx:valScaling/>
        <cx:majorGridlines/>
        <cx:tickLabels/>
      </cx:axis>
      <cx:axis id="2">
        <cx:valScaling max="1" min="0"/>
        <cx:units unit="percentage"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microsoft.com/office/2014/relationships/chartEx" Target="../charts/chartEx1.xml"/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microsoft.com/office/2014/relationships/chartEx" Target="../charts/chartEx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769326</xdr:colOff>
      <xdr:row>0</xdr:row>
      <xdr:rowOff>337994</xdr:rowOff>
    </xdr:from>
    <xdr:to>
      <xdr:col>4</xdr:col>
      <xdr:colOff>1036757</xdr:colOff>
      <xdr:row>0</xdr:row>
      <xdr:rowOff>665660</xdr:rowOff>
    </xdr:to>
    <xdr:pic>
      <xdr:nvPicPr>
        <xdr:cNvPr id="4" name="Imagem 2">
          <a:extLst>
            <a:ext uri="{FF2B5EF4-FFF2-40B4-BE49-F238E27FC236}">
              <a16:creationId xmlns:a16="http://schemas.microsoft.com/office/drawing/2014/main" id="{CE1F3302-1550-4C1E-AAB6-2A75D3F3A3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11461" y="337994"/>
          <a:ext cx="1513008" cy="3276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223631</xdr:colOff>
      <xdr:row>0</xdr:row>
      <xdr:rowOff>157369</xdr:rowOff>
    </xdr:from>
    <xdr:to>
      <xdr:col>1</xdr:col>
      <xdr:colOff>356948</xdr:colOff>
      <xdr:row>0</xdr:row>
      <xdr:rowOff>861391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905821E8-F46E-41D5-B577-00FE09BE29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3631" y="157369"/>
          <a:ext cx="779360" cy="70402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238125</xdr:rowOff>
    </xdr:from>
    <xdr:to>
      <xdr:col>9</xdr:col>
      <xdr:colOff>62865</xdr:colOff>
      <xdr:row>0</xdr:row>
      <xdr:rowOff>628650</xdr:rowOff>
    </xdr:to>
    <xdr:pic>
      <xdr:nvPicPr>
        <xdr:cNvPr id="4" name="Imagem 2">
          <a:extLst>
            <a:ext uri="{FF2B5EF4-FFF2-40B4-BE49-F238E27FC236}">
              <a16:creationId xmlns:a16="http://schemas.microsoft.com/office/drawing/2014/main" id="{8D50DFE3-843A-490C-BB82-2CDD2B0A5C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38235" y="238125"/>
          <a:ext cx="179641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114300</xdr:colOff>
      <xdr:row>0</xdr:row>
      <xdr:rowOff>76200</xdr:rowOff>
    </xdr:from>
    <xdr:to>
      <xdr:col>1</xdr:col>
      <xdr:colOff>198335</xdr:colOff>
      <xdr:row>0</xdr:row>
      <xdr:rowOff>780222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246213FD-D9C8-430E-8EB3-F84027E632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76200"/>
          <a:ext cx="779360" cy="70402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273963</xdr:colOff>
      <xdr:row>0</xdr:row>
      <xdr:rowOff>217833</xdr:rowOff>
    </xdr:from>
    <xdr:to>
      <xdr:col>18</xdr:col>
      <xdr:colOff>559713</xdr:colOff>
      <xdr:row>2</xdr:row>
      <xdr:rowOff>46383</xdr:rowOff>
    </xdr:to>
    <xdr:pic>
      <xdr:nvPicPr>
        <xdr:cNvPr id="4" name="Imagem 2">
          <a:extLst>
            <a:ext uri="{FF2B5EF4-FFF2-40B4-BE49-F238E27FC236}">
              <a16:creationId xmlns:a16="http://schemas.microsoft.com/office/drawing/2014/main" id="{835A8189-7F7C-49BC-981E-4B90BA40CD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51213" y="217833"/>
          <a:ext cx="184785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142875</xdr:colOff>
      <xdr:row>0</xdr:row>
      <xdr:rowOff>95250</xdr:rowOff>
    </xdr:from>
    <xdr:to>
      <xdr:col>1</xdr:col>
      <xdr:colOff>465035</xdr:colOff>
      <xdr:row>2</xdr:row>
      <xdr:rowOff>227772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9049FA7-563E-471F-A5B0-0A6082D6EE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95250"/>
          <a:ext cx="779360" cy="70402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0</xdr:row>
      <xdr:rowOff>180975</xdr:rowOff>
    </xdr:from>
    <xdr:to>
      <xdr:col>8</xdr:col>
      <xdr:colOff>460099</xdr:colOff>
      <xdr:row>0</xdr:row>
      <xdr:rowOff>589308</xdr:rowOff>
    </xdr:to>
    <xdr:pic>
      <xdr:nvPicPr>
        <xdr:cNvPr id="6" name="Imagem 2">
          <a:extLst>
            <a:ext uri="{FF2B5EF4-FFF2-40B4-BE49-F238E27FC236}">
              <a16:creationId xmlns:a16="http://schemas.microsoft.com/office/drawing/2014/main" id="{D54BB738-1278-4BA7-9BC5-92DA51366A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15350" y="180975"/>
          <a:ext cx="1841224" cy="408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167123</xdr:colOff>
      <xdr:row>0</xdr:row>
      <xdr:rowOff>85725</xdr:rowOff>
    </xdr:from>
    <xdr:to>
      <xdr:col>1</xdr:col>
      <xdr:colOff>398359</xdr:colOff>
      <xdr:row>0</xdr:row>
      <xdr:rowOff>733425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E9AA220-5884-41FC-9CF4-409F38F1EC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123" y="85725"/>
          <a:ext cx="717011" cy="6477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94</xdr:row>
      <xdr:rowOff>138111</xdr:rowOff>
    </xdr:from>
    <xdr:to>
      <xdr:col>10</xdr:col>
      <xdr:colOff>600075</xdr:colOff>
      <xdr:row>121</xdr:row>
      <xdr:rowOff>19050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Gráfico 2">
              <a:extLst>
                <a:ext uri="{FF2B5EF4-FFF2-40B4-BE49-F238E27FC236}">
                  <a16:creationId xmlns:a16="http://schemas.microsoft.com/office/drawing/2014/main" id="{9078BAF6-AFE8-EAF3-E135-038F451FDF2F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17102136"/>
              <a:ext cx="12239625" cy="553878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Este gráfico não está disponível na sua versão de Excel.
Editar esta forma ou salvar esta pasta de trabalho em um formato de arquivo diferente quebrará o gráfico permanentemente.</a:t>
              </a:r>
            </a:p>
          </xdr:txBody>
        </xdr:sp>
      </mc:Fallback>
    </mc:AlternateContent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0</xdr:row>
      <xdr:rowOff>85725</xdr:rowOff>
    </xdr:from>
    <xdr:to>
      <xdr:col>20</xdr:col>
      <xdr:colOff>323850</xdr:colOff>
      <xdr:row>45</xdr:row>
      <xdr:rowOff>142875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Gráfico 1">
              <a:extLst>
                <a:ext uri="{FF2B5EF4-FFF2-40B4-BE49-F238E27FC236}">
                  <a16:creationId xmlns:a16="http://schemas.microsoft.com/office/drawing/2014/main" id="{8B7A221E-20A2-4FDE-A175-ECA11365E307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76225" y="85725"/>
              <a:ext cx="12239625" cy="86296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Este gráfico não está disponível na sua versão de Excel.
Editar esta forma ou salvar esta pasta de trabalho em um formato de arquivo diferente quebrará o gráfico permanentemente.</a:t>
              </a:r>
            </a:p>
          </xdr:txBody>
        </xdr:sp>
      </mc:Fallback>
    </mc:AlternateContent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666749</xdr:colOff>
      <xdr:row>0</xdr:row>
      <xdr:rowOff>252618</xdr:rowOff>
    </xdr:from>
    <xdr:to>
      <xdr:col>15</xdr:col>
      <xdr:colOff>1315276</xdr:colOff>
      <xdr:row>0</xdr:row>
      <xdr:rowOff>663564</xdr:rowOff>
    </xdr:to>
    <xdr:pic>
      <xdr:nvPicPr>
        <xdr:cNvPr id="6" name="Imagem 2">
          <a:extLst>
            <a:ext uri="{FF2B5EF4-FFF2-40B4-BE49-F238E27FC236}">
              <a16:creationId xmlns:a16="http://schemas.microsoft.com/office/drawing/2014/main" id="{D0F97DF0-C954-482E-A11F-573C506381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06249" y="252618"/>
          <a:ext cx="1886777" cy="4109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200025</xdr:colOff>
      <xdr:row>0</xdr:row>
      <xdr:rowOff>123825</xdr:rowOff>
    </xdr:from>
    <xdr:to>
      <xdr:col>1</xdr:col>
      <xdr:colOff>450311</xdr:colOff>
      <xdr:row>0</xdr:row>
      <xdr:rowOff>771525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CC14F92-F6D2-44E2-B401-727B4DBD29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5" y="123825"/>
          <a:ext cx="717011" cy="647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A6EF7F-F902-4D25-976B-6E8F80A1B209}">
  <sheetPr codeName="Planilha1">
    <tabColor theme="9" tint="0.79998168889431442"/>
    <pageSetUpPr fitToPage="1"/>
  </sheetPr>
  <dimension ref="A1:S14"/>
  <sheetViews>
    <sheetView view="pageBreakPreview" zoomScale="130" zoomScaleNormal="100" zoomScaleSheetLayoutView="130" workbookViewId="0">
      <selection activeCell="B13" sqref="B13"/>
    </sheetView>
  </sheetViews>
  <sheetFormatPr defaultRowHeight="18" customHeight="1"/>
  <cols>
    <col min="1" max="1" width="9.7109375" customWidth="1"/>
    <col min="2" max="2" width="60.7109375" customWidth="1"/>
    <col min="3" max="5" width="18.7109375" customWidth="1"/>
    <col min="6" max="6" width="2.85546875" customWidth="1"/>
    <col min="7" max="7" width="5.140625" bestFit="1" customWidth="1"/>
    <col min="8" max="8" width="25" customWidth="1"/>
    <col min="9" max="9" width="22" customWidth="1"/>
    <col min="10" max="10" width="11.7109375" customWidth="1"/>
    <col min="11" max="11" width="27.140625" customWidth="1"/>
    <col min="256" max="256" width="13.28515625" customWidth="1"/>
    <col min="257" max="257" width="50.7109375" customWidth="1"/>
    <col min="258" max="260" width="16.7109375" customWidth="1"/>
    <col min="261" max="261" width="2.85546875" customWidth="1"/>
    <col min="262" max="262" width="5.140625" bestFit="1" customWidth="1"/>
    <col min="263" max="263" width="6.140625" bestFit="1" customWidth="1"/>
    <col min="265" max="265" width="8.85546875" customWidth="1"/>
    <col min="266" max="266" width="15.85546875" bestFit="1" customWidth="1"/>
    <col min="512" max="512" width="13.28515625" customWidth="1"/>
    <col min="513" max="513" width="50.7109375" customWidth="1"/>
    <col min="514" max="516" width="16.7109375" customWidth="1"/>
    <col min="517" max="517" width="2.85546875" customWidth="1"/>
    <col min="518" max="518" width="5.140625" bestFit="1" customWidth="1"/>
    <col min="519" max="519" width="6.140625" bestFit="1" customWidth="1"/>
    <col min="521" max="521" width="8.85546875" customWidth="1"/>
    <col min="522" max="522" width="15.85546875" bestFit="1" customWidth="1"/>
    <col min="768" max="768" width="13.28515625" customWidth="1"/>
    <col min="769" max="769" width="50.7109375" customWidth="1"/>
    <col min="770" max="772" width="16.7109375" customWidth="1"/>
    <col min="773" max="773" width="2.85546875" customWidth="1"/>
    <col min="774" max="774" width="5.140625" bestFit="1" customWidth="1"/>
    <col min="775" max="775" width="6.140625" bestFit="1" customWidth="1"/>
    <col min="777" max="777" width="8.85546875" customWidth="1"/>
    <col min="778" max="778" width="15.85546875" bestFit="1" customWidth="1"/>
    <col min="1024" max="1024" width="13.28515625" customWidth="1"/>
    <col min="1025" max="1025" width="50.7109375" customWidth="1"/>
    <col min="1026" max="1028" width="16.7109375" customWidth="1"/>
    <col min="1029" max="1029" width="2.85546875" customWidth="1"/>
    <col min="1030" max="1030" width="5.140625" bestFit="1" customWidth="1"/>
    <col min="1031" max="1031" width="6.140625" bestFit="1" customWidth="1"/>
    <col min="1033" max="1033" width="8.85546875" customWidth="1"/>
    <col min="1034" max="1034" width="15.85546875" bestFit="1" customWidth="1"/>
    <col min="1280" max="1280" width="13.28515625" customWidth="1"/>
    <col min="1281" max="1281" width="50.7109375" customWidth="1"/>
    <col min="1282" max="1284" width="16.7109375" customWidth="1"/>
    <col min="1285" max="1285" width="2.85546875" customWidth="1"/>
    <col min="1286" max="1286" width="5.140625" bestFit="1" customWidth="1"/>
    <col min="1287" max="1287" width="6.140625" bestFit="1" customWidth="1"/>
    <col min="1289" max="1289" width="8.85546875" customWidth="1"/>
    <col min="1290" max="1290" width="15.85546875" bestFit="1" customWidth="1"/>
    <col min="1536" max="1536" width="13.28515625" customWidth="1"/>
    <col min="1537" max="1537" width="50.7109375" customWidth="1"/>
    <col min="1538" max="1540" width="16.7109375" customWidth="1"/>
    <col min="1541" max="1541" width="2.85546875" customWidth="1"/>
    <col min="1542" max="1542" width="5.140625" bestFit="1" customWidth="1"/>
    <col min="1543" max="1543" width="6.140625" bestFit="1" customWidth="1"/>
    <col min="1545" max="1545" width="8.85546875" customWidth="1"/>
    <col min="1546" max="1546" width="15.85546875" bestFit="1" customWidth="1"/>
    <col min="1792" max="1792" width="13.28515625" customWidth="1"/>
    <col min="1793" max="1793" width="50.7109375" customWidth="1"/>
    <col min="1794" max="1796" width="16.7109375" customWidth="1"/>
    <col min="1797" max="1797" width="2.85546875" customWidth="1"/>
    <col min="1798" max="1798" width="5.140625" bestFit="1" customWidth="1"/>
    <col min="1799" max="1799" width="6.140625" bestFit="1" customWidth="1"/>
    <col min="1801" max="1801" width="8.85546875" customWidth="1"/>
    <col min="1802" max="1802" width="15.85546875" bestFit="1" customWidth="1"/>
    <col min="2048" max="2048" width="13.28515625" customWidth="1"/>
    <col min="2049" max="2049" width="50.7109375" customWidth="1"/>
    <col min="2050" max="2052" width="16.7109375" customWidth="1"/>
    <col min="2053" max="2053" width="2.85546875" customWidth="1"/>
    <col min="2054" max="2054" width="5.140625" bestFit="1" customWidth="1"/>
    <col min="2055" max="2055" width="6.140625" bestFit="1" customWidth="1"/>
    <col min="2057" max="2057" width="8.85546875" customWidth="1"/>
    <col min="2058" max="2058" width="15.85546875" bestFit="1" customWidth="1"/>
    <col min="2304" max="2304" width="13.28515625" customWidth="1"/>
    <col min="2305" max="2305" width="50.7109375" customWidth="1"/>
    <col min="2306" max="2308" width="16.7109375" customWidth="1"/>
    <col min="2309" max="2309" width="2.85546875" customWidth="1"/>
    <col min="2310" max="2310" width="5.140625" bestFit="1" customWidth="1"/>
    <col min="2311" max="2311" width="6.140625" bestFit="1" customWidth="1"/>
    <col min="2313" max="2313" width="8.85546875" customWidth="1"/>
    <col min="2314" max="2314" width="15.85546875" bestFit="1" customWidth="1"/>
    <col min="2560" max="2560" width="13.28515625" customWidth="1"/>
    <col min="2561" max="2561" width="50.7109375" customWidth="1"/>
    <col min="2562" max="2564" width="16.7109375" customWidth="1"/>
    <col min="2565" max="2565" width="2.85546875" customWidth="1"/>
    <col min="2566" max="2566" width="5.140625" bestFit="1" customWidth="1"/>
    <col min="2567" max="2567" width="6.140625" bestFit="1" customWidth="1"/>
    <col min="2569" max="2569" width="8.85546875" customWidth="1"/>
    <col min="2570" max="2570" width="15.85546875" bestFit="1" customWidth="1"/>
    <col min="2816" max="2816" width="13.28515625" customWidth="1"/>
    <col min="2817" max="2817" width="50.7109375" customWidth="1"/>
    <col min="2818" max="2820" width="16.7109375" customWidth="1"/>
    <col min="2821" max="2821" width="2.85546875" customWidth="1"/>
    <col min="2822" max="2822" width="5.140625" bestFit="1" customWidth="1"/>
    <col min="2823" max="2823" width="6.140625" bestFit="1" customWidth="1"/>
    <col min="2825" max="2825" width="8.85546875" customWidth="1"/>
    <col min="2826" max="2826" width="15.85546875" bestFit="1" customWidth="1"/>
    <col min="3072" max="3072" width="13.28515625" customWidth="1"/>
    <col min="3073" max="3073" width="50.7109375" customWidth="1"/>
    <col min="3074" max="3076" width="16.7109375" customWidth="1"/>
    <col min="3077" max="3077" width="2.85546875" customWidth="1"/>
    <col min="3078" max="3078" width="5.140625" bestFit="1" customWidth="1"/>
    <col min="3079" max="3079" width="6.140625" bestFit="1" customWidth="1"/>
    <col min="3081" max="3081" width="8.85546875" customWidth="1"/>
    <col min="3082" max="3082" width="15.85546875" bestFit="1" customWidth="1"/>
    <col min="3328" max="3328" width="13.28515625" customWidth="1"/>
    <col min="3329" max="3329" width="50.7109375" customWidth="1"/>
    <col min="3330" max="3332" width="16.7109375" customWidth="1"/>
    <col min="3333" max="3333" width="2.85546875" customWidth="1"/>
    <col min="3334" max="3334" width="5.140625" bestFit="1" customWidth="1"/>
    <col min="3335" max="3335" width="6.140625" bestFit="1" customWidth="1"/>
    <col min="3337" max="3337" width="8.85546875" customWidth="1"/>
    <col min="3338" max="3338" width="15.85546875" bestFit="1" customWidth="1"/>
    <col min="3584" max="3584" width="13.28515625" customWidth="1"/>
    <col min="3585" max="3585" width="50.7109375" customWidth="1"/>
    <col min="3586" max="3588" width="16.7109375" customWidth="1"/>
    <col min="3589" max="3589" width="2.85546875" customWidth="1"/>
    <col min="3590" max="3590" width="5.140625" bestFit="1" customWidth="1"/>
    <col min="3591" max="3591" width="6.140625" bestFit="1" customWidth="1"/>
    <col min="3593" max="3593" width="8.85546875" customWidth="1"/>
    <col min="3594" max="3594" width="15.85546875" bestFit="1" customWidth="1"/>
    <col min="3840" max="3840" width="13.28515625" customWidth="1"/>
    <col min="3841" max="3841" width="50.7109375" customWidth="1"/>
    <col min="3842" max="3844" width="16.7109375" customWidth="1"/>
    <col min="3845" max="3845" width="2.85546875" customWidth="1"/>
    <col min="3846" max="3846" width="5.140625" bestFit="1" customWidth="1"/>
    <col min="3847" max="3847" width="6.140625" bestFit="1" customWidth="1"/>
    <col min="3849" max="3849" width="8.85546875" customWidth="1"/>
    <col min="3850" max="3850" width="15.85546875" bestFit="1" customWidth="1"/>
    <col min="4096" max="4096" width="13.28515625" customWidth="1"/>
    <col min="4097" max="4097" width="50.7109375" customWidth="1"/>
    <col min="4098" max="4100" width="16.7109375" customWidth="1"/>
    <col min="4101" max="4101" width="2.85546875" customWidth="1"/>
    <col min="4102" max="4102" width="5.140625" bestFit="1" customWidth="1"/>
    <col min="4103" max="4103" width="6.140625" bestFit="1" customWidth="1"/>
    <col min="4105" max="4105" width="8.85546875" customWidth="1"/>
    <col min="4106" max="4106" width="15.85546875" bestFit="1" customWidth="1"/>
    <col min="4352" max="4352" width="13.28515625" customWidth="1"/>
    <col min="4353" max="4353" width="50.7109375" customWidth="1"/>
    <col min="4354" max="4356" width="16.7109375" customWidth="1"/>
    <col min="4357" max="4357" width="2.85546875" customWidth="1"/>
    <col min="4358" max="4358" width="5.140625" bestFit="1" customWidth="1"/>
    <col min="4359" max="4359" width="6.140625" bestFit="1" customWidth="1"/>
    <col min="4361" max="4361" width="8.85546875" customWidth="1"/>
    <col min="4362" max="4362" width="15.85546875" bestFit="1" customWidth="1"/>
    <col min="4608" max="4608" width="13.28515625" customWidth="1"/>
    <col min="4609" max="4609" width="50.7109375" customWidth="1"/>
    <col min="4610" max="4612" width="16.7109375" customWidth="1"/>
    <col min="4613" max="4613" width="2.85546875" customWidth="1"/>
    <col min="4614" max="4614" width="5.140625" bestFit="1" customWidth="1"/>
    <col min="4615" max="4615" width="6.140625" bestFit="1" customWidth="1"/>
    <col min="4617" max="4617" width="8.85546875" customWidth="1"/>
    <col min="4618" max="4618" width="15.85546875" bestFit="1" customWidth="1"/>
    <col min="4864" max="4864" width="13.28515625" customWidth="1"/>
    <col min="4865" max="4865" width="50.7109375" customWidth="1"/>
    <col min="4866" max="4868" width="16.7109375" customWidth="1"/>
    <col min="4869" max="4869" width="2.85546875" customWidth="1"/>
    <col min="4870" max="4870" width="5.140625" bestFit="1" customWidth="1"/>
    <col min="4871" max="4871" width="6.140625" bestFit="1" customWidth="1"/>
    <col min="4873" max="4873" width="8.85546875" customWidth="1"/>
    <col min="4874" max="4874" width="15.85546875" bestFit="1" customWidth="1"/>
    <col min="5120" max="5120" width="13.28515625" customWidth="1"/>
    <col min="5121" max="5121" width="50.7109375" customWidth="1"/>
    <col min="5122" max="5124" width="16.7109375" customWidth="1"/>
    <col min="5125" max="5125" width="2.85546875" customWidth="1"/>
    <col min="5126" max="5126" width="5.140625" bestFit="1" customWidth="1"/>
    <col min="5127" max="5127" width="6.140625" bestFit="1" customWidth="1"/>
    <col min="5129" max="5129" width="8.85546875" customWidth="1"/>
    <col min="5130" max="5130" width="15.85546875" bestFit="1" customWidth="1"/>
    <col min="5376" max="5376" width="13.28515625" customWidth="1"/>
    <col min="5377" max="5377" width="50.7109375" customWidth="1"/>
    <col min="5378" max="5380" width="16.7109375" customWidth="1"/>
    <col min="5381" max="5381" width="2.85546875" customWidth="1"/>
    <col min="5382" max="5382" width="5.140625" bestFit="1" customWidth="1"/>
    <col min="5383" max="5383" width="6.140625" bestFit="1" customWidth="1"/>
    <col min="5385" max="5385" width="8.85546875" customWidth="1"/>
    <col min="5386" max="5386" width="15.85546875" bestFit="1" customWidth="1"/>
    <col min="5632" max="5632" width="13.28515625" customWidth="1"/>
    <col min="5633" max="5633" width="50.7109375" customWidth="1"/>
    <col min="5634" max="5636" width="16.7109375" customWidth="1"/>
    <col min="5637" max="5637" width="2.85546875" customWidth="1"/>
    <col min="5638" max="5638" width="5.140625" bestFit="1" customWidth="1"/>
    <col min="5639" max="5639" width="6.140625" bestFit="1" customWidth="1"/>
    <col min="5641" max="5641" width="8.85546875" customWidth="1"/>
    <col min="5642" max="5642" width="15.85546875" bestFit="1" customWidth="1"/>
    <col min="5888" max="5888" width="13.28515625" customWidth="1"/>
    <col min="5889" max="5889" width="50.7109375" customWidth="1"/>
    <col min="5890" max="5892" width="16.7109375" customWidth="1"/>
    <col min="5893" max="5893" width="2.85546875" customWidth="1"/>
    <col min="5894" max="5894" width="5.140625" bestFit="1" customWidth="1"/>
    <col min="5895" max="5895" width="6.140625" bestFit="1" customWidth="1"/>
    <col min="5897" max="5897" width="8.85546875" customWidth="1"/>
    <col min="5898" max="5898" width="15.85546875" bestFit="1" customWidth="1"/>
    <col min="6144" max="6144" width="13.28515625" customWidth="1"/>
    <col min="6145" max="6145" width="50.7109375" customWidth="1"/>
    <col min="6146" max="6148" width="16.7109375" customWidth="1"/>
    <col min="6149" max="6149" width="2.85546875" customWidth="1"/>
    <col min="6150" max="6150" width="5.140625" bestFit="1" customWidth="1"/>
    <col min="6151" max="6151" width="6.140625" bestFit="1" customWidth="1"/>
    <col min="6153" max="6153" width="8.85546875" customWidth="1"/>
    <col min="6154" max="6154" width="15.85546875" bestFit="1" customWidth="1"/>
    <col min="6400" max="6400" width="13.28515625" customWidth="1"/>
    <col min="6401" max="6401" width="50.7109375" customWidth="1"/>
    <col min="6402" max="6404" width="16.7109375" customWidth="1"/>
    <col min="6405" max="6405" width="2.85546875" customWidth="1"/>
    <col min="6406" max="6406" width="5.140625" bestFit="1" customWidth="1"/>
    <col min="6407" max="6407" width="6.140625" bestFit="1" customWidth="1"/>
    <col min="6409" max="6409" width="8.85546875" customWidth="1"/>
    <col min="6410" max="6410" width="15.85546875" bestFit="1" customWidth="1"/>
    <col min="6656" max="6656" width="13.28515625" customWidth="1"/>
    <col min="6657" max="6657" width="50.7109375" customWidth="1"/>
    <col min="6658" max="6660" width="16.7109375" customWidth="1"/>
    <col min="6661" max="6661" width="2.85546875" customWidth="1"/>
    <col min="6662" max="6662" width="5.140625" bestFit="1" customWidth="1"/>
    <col min="6663" max="6663" width="6.140625" bestFit="1" customWidth="1"/>
    <col min="6665" max="6665" width="8.85546875" customWidth="1"/>
    <col min="6666" max="6666" width="15.85546875" bestFit="1" customWidth="1"/>
    <col min="6912" max="6912" width="13.28515625" customWidth="1"/>
    <col min="6913" max="6913" width="50.7109375" customWidth="1"/>
    <col min="6914" max="6916" width="16.7109375" customWidth="1"/>
    <col min="6917" max="6917" width="2.85546875" customWidth="1"/>
    <col min="6918" max="6918" width="5.140625" bestFit="1" customWidth="1"/>
    <col min="6919" max="6919" width="6.140625" bestFit="1" customWidth="1"/>
    <col min="6921" max="6921" width="8.85546875" customWidth="1"/>
    <col min="6922" max="6922" width="15.85546875" bestFit="1" customWidth="1"/>
    <col min="7168" max="7168" width="13.28515625" customWidth="1"/>
    <col min="7169" max="7169" width="50.7109375" customWidth="1"/>
    <col min="7170" max="7172" width="16.7109375" customWidth="1"/>
    <col min="7173" max="7173" width="2.85546875" customWidth="1"/>
    <col min="7174" max="7174" width="5.140625" bestFit="1" customWidth="1"/>
    <col min="7175" max="7175" width="6.140625" bestFit="1" customWidth="1"/>
    <col min="7177" max="7177" width="8.85546875" customWidth="1"/>
    <col min="7178" max="7178" width="15.85546875" bestFit="1" customWidth="1"/>
    <col min="7424" max="7424" width="13.28515625" customWidth="1"/>
    <col min="7425" max="7425" width="50.7109375" customWidth="1"/>
    <col min="7426" max="7428" width="16.7109375" customWidth="1"/>
    <col min="7429" max="7429" width="2.85546875" customWidth="1"/>
    <col min="7430" max="7430" width="5.140625" bestFit="1" customWidth="1"/>
    <col min="7431" max="7431" width="6.140625" bestFit="1" customWidth="1"/>
    <col min="7433" max="7433" width="8.85546875" customWidth="1"/>
    <col min="7434" max="7434" width="15.85546875" bestFit="1" customWidth="1"/>
    <col min="7680" max="7680" width="13.28515625" customWidth="1"/>
    <col min="7681" max="7681" width="50.7109375" customWidth="1"/>
    <col min="7682" max="7684" width="16.7109375" customWidth="1"/>
    <col min="7685" max="7685" width="2.85546875" customWidth="1"/>
    <col min="7686" max="7686" width="5.140625" bestFit="1" customWidth="1"/>
    <col min="7687" max="7687" width="6.140625" bestFit="1" customWidth="1"/>
    <col min="7689" max="7689" width="8.85546875" customWidth="1"/>
    <col min="7690" max="7690" width="15.85546875" bestFit="1" customWidth="1"/>
    <col min="7936" max="7936" width="13.28515625" customWidth="1"/>
    <col min="7937" max="7937" width="50.7109375" customWidth="1"/>
    <col min="7938" max="7940" width="16.7109375" customWidth="1"/>
    <col min="7941" max="7941" width="2.85546875" customWidth="1"/>
    <col min="7942" max="7942" width="5.140625" bestFit="1" customWidth="1"/>
    <col min="7943" max="7943" width="6.140625" bestFit="1" customWidth="1"/>
    <col min="7945" max="7945" width="8.85546875" customWidth="1"/>
    <col min="7946" max="7946" width="15.85546875" bestFit="1" customWidth="1"/>
    <col min="8192" max="8192" width="13.28515625" customWidth="1"/>
    <col min="8193" max="8193" width="50.7109375" customWidth="1"/>
    <col min="8194" max="8196" width="16.7109375" customWidth="1"/>
    <col min="8197" max="8197" width="2.85546875" customWidth="1"/>
    <col min="8198" max="8198" width="5.140625" bestFit="1" customWidth="1"/>
    <col min="8199" max="8199" width="6.140625" bestFit="1" customWidth="1"/>
    <col min="8201" max="8201" width="8.85546875" customWidth="1"/>
    <col min="8202" max="8202" width="15.85546875" bestFit="1" customWidth="1"/>
    <col min="8448" max="8448" width="13.28515625" customWidth="1"/>
    <col min="8449" max="8449" width="50.7109375" customWidth="1"/>
    <col min="8450" max="8452" width="16.7109375" customWidth="1"/>
    <col min="8453" max="8453" width="2.85546875" customWidth="1"/>
    <col min="8454" max="8454" width="5.140625" bestFit="1" customWidth="1"/>
    <col min="8455" max="8455" width="6.140625" bestFit="1" customWidth="1"/>
    <col min="8457" max="8457" width="8.85546875" customWidth="1"/>
    <col min="8458" max="8458" width="15.85546875" bestFit="1" customWidth="1"/>
    <col min="8704" max="8704" width="13.28515625" customWidth="1"/>
    <col min="8705" max="8705" width="50.7109375" customWidth="1"/>
    <col min="8706" max="8708" width="16.7109375" customWidth="1"/>
    <col min="8709" max="8709" width="2.85546875" customWidth="1"/>
    <col min="8710" max="8710" width="5.140625" bestFit="1" customWidth="1"/>
    <col min="8711" max="8711" width="6.140625" bestFit="1" customWidth="1"/>
    <col min="8713" max="8713" width="8.85546875" customWidth="1"/>
    <col min="8714" max="8714" width="15.85546875" bestFit="1" customWidth="1"/>
    <col min="8960" max="8960" width="13.28515625" customWidth="1"/>
    <col min="8961" max="8961" width="50.7109375" customWidth="1"/>
    <col min="8962" max="8964" width="16.7109375" customWidth="1"/>
    <col min="8965" max="8965" width="2.85546875" customWidth="1"/>
    <col min="8966" max="8966" width="5.140625" bestFit="1" customWidth="1"/>
    <col min="8967" max="8967" width="6.140625" bestFit="1" customWidth="1"/>
    <col min="8969" max="8969" width="8.85546875" customWidth="1"/>
    <col min="8970" max="8970" width="15.85546875" bestFit="1" customWidth="1"/>
    <col min="9216" max="9216" width="13.28515625" customWidth="1"/>
    <col min="9217" max="9217" width="50.7109375" customWidth="1"/>
    <col min="9218" max="9220" width="16.7109375" customWidth="1"/>
    <col min="9221" max="9221" width="2.85546875" customWidth="1"/>
    <col min="9222" max="9222" width="5.140625" bestFit="1" customWidth="1"/>
    <col min="9223" max="9223" width="6.140625" bestFit="1" customWidth="1"/>
    <col min="9225" max="9225" width="8.85546875" customWidth="1"/>
    <col min="9226" max="9226" width="15.85546875" bestFit="1" customWidth="1"/>
    <col min="9472" max="9472" width="13.28515625" customWidth="1"/>
    <col min="9473" max="9473" width="50.7109375" customWidth="1"/>
    <col min="9474" max="9476" width="16.7109375" customWidth="1"/>
    <col min="9477" max="9477" width="2.85546875" customWidth="1"/>
    <col min="9478" max="9478" width="5.140625" bestFit="1" customWidth="1"/>
    <col min="9479" max="9479" width="6.140625" bestFit="1" customWidth="1"/>
    <col min="9481" max="9481" width="8.85546875" customWidth="1"/>
    <col min="9482" max="9482" width="15.85546875" bestFit="1" customWidth="1"/>
    <col min="9728" max="9728" width="13.28515625" customWidth="1"/>
    <col min="9729" max="9729" width="50.7109375" customWidth="1"/>
    <col min="9730" max="9732" width="16.7109375" customWidth="1"/>
    <col min="9733" max="9733" width="2.85546875" customWidth="1"/>
    <col min="9734" max="9734" width="5.140625" bestFit="1" customWidth="1"/>
    <col min="9735" max="9735" width="6.140625" bestFit="1" customWidth="1"/>
    <col min="9737" max="9737" width="8.85546875" customWidth="1"/>
    <col min="9738" max="9738" width="15.85546875" bestFit="1" customWidth="1"/>
    <col min="9984" max="9984" width="13.28515625" customWidth="1"/>
    <col min="9985" max="9985" width="50.7109375" customWidth="1"/>
    <col min="9986" max="9988" width="16.7109375" customWidth="1"/>
    <col min="9989" max="9989" width="2.85546875" customWidth="1"/>
    <col min="9990" max="9990" width="5.140625" bestFit="1" customWidth="1"/>
    <col min="9991" max="9991" width="6.140625" bestFit="1" customWidth="1"/>
    <col min="9993" max="9993" width="8.85546875" customWidth="1"/>
    <col min="9994" max="9994" width="15.85546875" bestFit="1" customWidth="1"/>
    <col min="10240" max="10240" width="13.28515625" customWidth="1"/>
    <col min="10241" max="10241" width="50.7109375" customWidth="1"/>
    <col min="10242" max="10244" width="16.7109375" customWidth="1"/>
    <col min="10245" max="10245" width="2.85546875" customWidth="1"/>
    <col min="10246" max="10246" width="5.140625" bestFit="1" customWidth="1"/>
    <col min="10247" max="10247" width="6.140625" bestFit="1" customWidth="1"/>
    <col min="10249" max="10249" width="8.85546875" customWidth="1"/>
    <col min="10250" max="10250" width="15.85546875" bestFit="1" customWidth="1"/>
    <col min="10496" max="10496" width="13.28515625" customWidth="1"/>
    <col min="10497" max="10497" width="50.7109375" customWidth="1"/>
    <col min="10498" max="10500" width="16.7109375" customWidth="1"/>
    <col min="10501" max="10501" width="2.85546875" customWidth="1"/>
    <col min="10502" max="10502" width="5.140625" bestFit="1" customWidth="1"/>
    <col min="10503" max="10503" width="6.140625" bestFit="1" customWidth="1"/>
    <col min="10505" max="10505" width="8.85546875" customWidth="1"/>
    <col min="10506" max="10506" width="15.85546875" bestFit="1" customWidth="1"/>
    <col min="10752" max="10752" width="13.28515625" customWidth="1"/>
    <col min="10753" max="10753" width="50.7109375" customWidth="1"/>
    <col min="10754" max="10756" width="16.7109375" customWidth="1"/>
    <col min="10757" max="10757" width="2.85546875" customWidth="1"/>
    <col min="10758" max="10758" width="5.140625" bestFit="1" customWidth="1"/>
    <col min="10759" max="10759" width="6.140625" bestFit="1" customWidth="1"/>
    <col min="10761" max="10761" width="8.85546875" customWidth="1"/>
    <col min="10762" max="10762" width="15.85546875" bestFit="1" customWidth="1"/>
    <col min="11008" max="11008" width="13.28515625" customWidth="1"/>
    <col min="11009" max="11009" width="50.7109375" customWidth="1"/>
    <col min="11010" max="11012" width="16.7109375" customWidth="1"/>
    <col min="11013" max="11013" width="2.85546875" customWidth="1"/>
    <col min="11014" max="11014" width="5.140625" bestFit="1" customWidth="1"/>
    <col min="11015" max="11015" width="6.140625" bestFit="1" customWidth="1"/>
    <col min="11017" max="11017" width="8.85546875" customWidth="1"/>
    <col min="11018" max="11018" width="15.85546875" bestFit="1" customWidth="1"/>
    <col min="11264" max="11264" width="13.28515625" customWidth="1"/>
    <col min="11265" max="11265" width="50.7109375" customWidth="1"/>
    <col min="11266" max="11268" width="16.7109375" customWidth="1"/>
    <col min="11269" max="11269" width="2.85546875" customWidth="1"/>
    <col min="11270" max="11270" width="5.140625" bestFit="1" customWidth="1"/>
    <col min="11271" max="11271" width="6.140625" bestFit="1" customWidth="1"/>
    <col min="11273" max="11273" width="8.85546875" customWidth="1"/>
    <col min="11274" max="11274" width="15.85546875" bestFit="1" customWidth="1"/>
    <col min="11520" max="11520" width="13.28515625" customWidth="1"/>
    <col min="11521" max="11521" width="50.7109375" customWidth="1"/>
    <col min="11522" max="11524" width="16.7109375" customWidth="1"/>
    <col min="11525" max="11525" width="2.85546875" customWidth="1"/>
    <col min="11526" max="11526" width="5.140625" bestFit="1" customWidth="1"/>
    <col min="11527" max="11527" width="6.140625" bestFit="1" customWidth="1"/>
    <col min="11529" max="11529" width="8.85546875" customWidth="1"/>
    <col min="11530" max="11530" width="15.85546875" bestFit="1" customWidth="1"/>
    <col min="11776" max="11776" width="13.28515625" customWidth="1"/>
    <col min="11777" max="11777" width="50.7109375" customWidth="1"/>
    <col min="11778" max="11780" width="16.7109375" customWidth="1"/>
    <col min="11781" max="11781" width="2.85546875" customWidth="1"/>
    <col min="11782" max="11782" width="5.140625" bestFit="1" customWidth="1"/>
    <col min="11783" max="11783" width="6.140625" bestFit="1" customWidth="1"/>
    <col min="11785" max="11785" width="8.85546875" customWidth="1"/>
    <col min="11786" max="11786" width="15.85546875" bestFit="1" customWidth="1"/>
    <col min="12032" max="12032" width="13.28515625" customWidth="1"/>
    <col min="12033" max="12033" width="50.7109375" customWidth="1"/>
    <col min="12034" max="12036" width="16.7109375" customWidth="1"/>
    <col min="12037" max="12037" width="2.85546875" customWidth="1"/>
    <col min="12038" max="12038" width="5.140625" bestFit="1" customWidth="1"/>
    <col min="12039" max="12039" width="6.140625" bestFit="1" customWidth="1"/>
    <col min="12041" max="12041" width="8.85546875" customWidth="1"/>
    <col min="12042" max="12042" width="15.85546875" bestFit="1" customWidth="1"/>
    <col min="12288" max="12288" width="13.28515625" customWidth="1"/>
    <col min="12289" max="12289" width="50.7109375" customWidth="1"/>
    <col min="12290" max="12292" width="16.7109375" customWidth="1"/>
    <col min="12293" max="12293" width="2.85546875" customWidth="1"/>
    <col min="12294" max="12294" width="5.140625" bestFit="1" customWidth="1"/>
    <col min="12295" max="12295" width="6.140625" bestFit="1" customWidth="1"/>
    <col min="12297" max="12297" width="8.85546875" customWidth="1"/>
    <col min="12298" max="12298" width="15.85546875" bestFit="1" customWidth="1"/>
    <col min="12544" max="12544" width="13.28515625" customWidth="1"/>
    <col min="12545" max="12545" width="50.7109375" customWidth="1"/>
    <col min="12546" max="12548" width="16.7109375" customWidth="1"/>
    <col min="12549" max="12549" width="2.85546875" customWidth="1"/>
    <col min="12550" max="12550" width="5.140625" bestFit="1" customWidth="1"/>
    <col min="12551" max="12551" width="6.140625" bestFit="1" customWidth="1"/>
    <col min="12553" max="12553" width="8.85546875" customWidth="1"/>
    <col min="12554" max="12554" width="15.85546875" bestFit="1" customWidth="1"/>
    <col min="12800" max="12800" width="13.28515625" customWidth="1"/>
    <col min="12801" max="12801" width="50.7109375" customWidth="1"/>
    <col min="12802" max="12804" width="16.7109375" customWidth="1"/>
    <col min="12805" max="12805" width="2.85546875" customWidth="1"/>
    <col min="12806" max="12806" width="5.140625" bestFit="1" customWidth="1"/>
    <col min="12807" max="12807" width="6.140625" bestFit="1" customWidth="1"/>
    <col min="12809" max="12809" width="8.85546875" customWidth="1"/>
    <col min="12810" max="12810" width="15.85546875" bestFit="1" customWidth="1"/>
    <col min="13056" max="13056" width="13.28515625" customWidth="1"/>
    <col min="13057" max="13057" width="50.7109375" customWidth="1"/>
    <col min="13058" max="13060" width="16.7109375" customWidth="1"/>
    <col min="13061" max="13061" width="2.85546875" customWidth="1"/>
    <col min="13062" max="13062" width="5.140625" bestFit="1" customWidth="1"/>
    <col min="13063" max="13063" width="6.140625" bestFit="1" customWidth="1"/>
    <col min="13065" max="13065" width="8.85546875" customWidth="1"/>
    <col min="13066" max="13066" width="15.85546875" bestFit="1" customWidth="1"/>
    <col min="13312" max="13312" width="13.28515625" customWidth="1"/>
    <col min="13313" max="13313" width="50.7109375" customWidth="1"/>
    <col min="13314" max="13316" width="16.7109375" customWidth="1"/>
    <col min="13317" max="13317" width="2.85546875" customWidth="1"/>
    <col min="13318" max="13318" width="5.140625" bestFit="1" customWidth="1"/>
    <col min="13319" max="13319" width="6.140625" bestFit="1" customWidth="1"/>
    <col min="13321" max="13321" width="8.85546875" customWidth="1"/>
    <col min="13322" max="13322" width="15.85546875" bestFit="1" customWidth="1"/>
    <col min="13568" max="13568" width="13.28515625" customWidth="1"/>
    <col min="13569" max="13569" width="50.7109375" customWidth="1"/>
    <col min="13570" max="13572" width="16.7109375" customWidth="1"/>
    <col min="13573" max="13573" width="2.85546875" customWidth="1"/>
    <col min="13574" max="13574" width="5.140625" bestFit="1" customWidth="1"/>
    <col min="13575" max="13575" width="6.140625" bestFit="1" customWidth="1"/>
    <col min="13577" max="13577" width="8.85546875" customWidth="1"/>
    <col min="13578" max="13578" width="15.85546875" bestFit="1" customWidth="1"/>
    <col min="13824" max="13824" width="13.28515625" customWidth="1"/>
    <col min="13825" max="13825" width="50.7109375" customWidth="1"/>
    <col min="13826" max="13828" width="16.7109375" customWidth="1"/>
    <col min="13829" max="13829" width="2.85546875" customWidth="1"/>
    <col min="13830" max="13830" width="5.140625" bestFit="1" customWidth="1"/>
    <col min="13831" max="13831" width="6.140625" bestFit="1" customWidth="1"/>
    <col min="13833" max="13833" width="8.85546875" customWidth="1"/>
    <col min="13834" max="13834" width="15.85546875" bestFit="1" customWidth="1"/>
    <col min="14080" max="14080" width="13.28515625" customWidth="1"/>
    <col min="14081" max="14081" width="50.7109375" customWidth="1"/>
    <col min="14082" max="14084" width="16.7109375" customWidth="1"/>
    <col min="14085" max="14085" width="2.85546875" customWidth="1"/>
    <col min="14086" max="14086" width="5.140625" bestFit="1" customWidth="1"/>
    <col min="14087" max="14087" width="6.140625" bestFit="1" customWidth="1"/>
    <col min="14089" max="14089" width="8.85546875" customWidth="1"/>
    <col min="14090" max="14090" width="15.85546875" bestFit="1" customWidth="1"/>
    <col min="14336" max="14336" width="13.28515625" customWidth="1"/>
    <col min="14337" max="14337" width="50.7109375" customWidth="1"/>
    <col min="14338" max="14340" width="16.7109375" customWidth="1"/>
    <col min="14341" max="14341" width="2.85546875" customWidth="1"/>
    <col min="14342" max="14342" width="5.140625" bestFit="1" customWidth="1"/>
    <col min="14343" max="14343" width="6.140625" bestFit="1" customWidth="1"/>
    <col min="14345" max="14345" width="8.85546875" customWidth="1"/>
    <col min="14346" max="14346" width="15.85546875" bestFit="1" customWidth="1"/>
    <col min="14592" max="14592" width="13.28515625" customWidth="1"/>
    <col min="14593" max="14593" width="50.7109375" customWidth="1"/>
    <col min="14594" max="14596" width="16.7109375" customWidth="1"/>
    <col min="14597" max="14597" width="2.85546875" customWidth="1"/>
    <col min="14598" max="14598" width="5.140625" bestFit="1" customWidth="1"/>
    <col min="14599" max="14599" width="6.140625" bestFit="1" customWidth="1"/>
    <col min="14601" max="14601" width="8.85546875" customWidth="1"/>
    <col min="14602" max="14602" width="15.85546875" bestFit="1" customWidth="1"/>
    <col min="14848" max="14848" width="13.28515625" customWidth="1"/>
    <col min="14849" max="14849" width="50.7109375" customWidth="1"/>
    <col min="14850" max="14852" width="16.7109375" customWidth="1"/>
    <col min="14853" max="14853" width="2.85546875" customWidth="1"/>
    <col min="14854" max="14854" width="5.140625" bestFit="1" customWidth="1"/>
    <col min="14855" max="14855" width="6.140625" bestFit="1" customWidth="1"/>
    <col min="14857" max="14857" width="8.85546875" customWidth="1"/>
    <col min="14858" max="14858" width="15.85546875" bestFit="1" customWidth="1"/>
    <col min="15104" max="15104" width="13.28515625" customWidth="1"/>
    <col min="15105" max="15105" width="50.7109375" customWidth="1"/>
    <col min="15106" max="15108" width="16.7109375" customWidth="1"/>
    <col min="15109" max="15109" width="2.85546875" customWidth="1"/>
    <col min="15110" max="15110" width="5.140625" bestFit="1" customWidth="1"/>
    <col min="15111" max="15111" width="6.140625" bestFit="1" customWidth="1"/>
    <col min="15113" max="15113" width="8.85546875" customWidth="1"/>
    <col min="15114" max="15114" width="15.85546875" bestFit="1" customWidth="1"/>
    <col min="15360" max="15360" width="13.28515625" customWidth="1"/>
    <col min="15361" max="15361" width="50.7109375" customWidth="1"/>
    <col min="15362" max="15364" width="16.7109375" customWidth="1"/>
    <col min="15365" max="15365" width="2.85546875" customWidth="1"/>
    <col min="15366" max="15366" width="5.140625" bestFit="1" customWidth="1"/>
    <col min="15367" max="15367" width="6.140625" bestFit="1" customWidth="1"/>
    <col min="15369" max="15369" width="8.85546875" customWidth="1"/>
    <col min="15370" max="15370" width="15.85546875" bestFit="1" customWidth="1"/>
    <col min="15616" max="15616" width="13.28515625" customWidth="1"/>
    <col min="15617" max="15617" width="50.7109375" customWidth="1"/>
    <col min="15618" max="15620" width="16.7109375" customWidth="1"/>
    <col min="15621" max="15621" width="2.85546875" customWidth="1"/>
    <col min="15622" max="15622" width="5.140625" bestFit="1" customWidth="1"/>
    <col min="15623" max="15623" width="6.140625" bestFit="1" customWidth="1"/>
    <col min="15625" max="15625" width="8.85546875" customWidth="1"/>
    <col min="15626" max="15626" width="15.85546875" bestFit="1" customWidth="1"/>
    <col min="15872" max="15872" width="13.28515625" customWidth="1"/>
    <col min="15873" max="15873" width="50.7109375" customWidth="1"/>
    <col min="15874" max="15876" width="16.7109375" customWidth="1"/>
    <col min="15877" max="15877" width="2.85546875" customWidth="1"/>
    <col min="15878" max="15878" width="5.140625" bestFit="1" customWidth="1"/>
    <col min="15879" max="15879" width="6.140625" bestFit="1" customWidth="1"/>
    <col min="15881" max="15881" width="8.85546875" customWidth="1"/>
    <col min="15882" max="15882" width="15.85546875" bestFit="1" customWidth="1"/>
    <col min="16128" max="16128" width="13.28515625" customWidth="1"/>
    <col min="16129" max="16129" width="50.7109375" customWidth="1"/>
    <col min="16130" max="16132" width="16.7109375" customWidth="1"/>
    <col min="16133" max="16133" width="2.85546875" customWidth="1"/>
    <col min="16134" max="16134" width="5.140625" bestFit="1" customWidth="1"/>
    <col min="16135" max="16135" width="6.140625" bestFit="1" customWidth="1"/>
    <col min="16137" max="16137" width="8.85546875" customWidth="1"/>
    <col min="16138" max="16138" width="15.85546875" bestFit="1" customWidth="1"/>
  </cols>
  <sheetData>
    <row r="1" spans="1:19" ht="75.75" customHeight="1">
      <c r="A1" s="597" t="s">
        <v>675</v>
      </c>
      <c r="B1" s="598"/>
      <c r="C1" s="598"/>
      <c r="D1" s="598"/>
      <c r="E1" s="599"/>
      <c r="H1" s="232"/>
      <c r="K1" s="185"/>
      <c r="L1" s="185"/>
      <c r="M1" s="185"/>
      <c r="N1" s="185"/>
      <c r="O1" s="185"/>
      <c r="P1" s="185"/>
      <c r="Q1" s="185"/>
      <c r="R1" s="185"/>
      <c r="S1" s="185"/>
    </row>
    <row r="2" spans="1:19" ht="18" customHeight="1">
      <c r="A2" s="600" t="s">
        <v>676</v>
      </c>
      <c r="B2" s="601"/>
      <c r="C2" s="602" t="s">
        <v>677</v>
      </c>
      <c r="D2" s="602"/>
      <c r="E2" s="603"/>
      <c r="H2" s="233"/>
    </row>
    <row r="3" spans="1:19" ht="25.5" customHeight="1">
      <c r="A3" s="319" t="s">
        <v>678</v>
      </c>
      <c r="B3" s="320"/>
      <c r="C3" s="604" t="s">
        <v>679</v>
      </c>
      <c r="D3" s="605"/>
      <c r="E3" s="606"/>
      <c r="H3" s="233"/>
    </row>
    <row r="4" spans="1:19" ht="18" customHeight="1">
      <c r="A4" s="74" t="s">
        <v>245</v>
      </c>
      <c r="B4" s="328">
        <v>2.15</v>
      </c>
      <c r="C4" s="604" t="s">
        <v>680</v>
      </c>
      <c r="D4" s="605"/>
      <c r="E4" s="606"/>
    </row>
    <row r="5" spans="1:19" ht="25.5" customHeight="1">
      <c r="A5" s="12" t="s">
        <v>1</v>
      </c>
      <c r="B5" s="13" t="s">
        <v>2</v>
      </c>
      <c r="C5" s="14" t="s">
        <v>3</v>
      </c>
      <c r="D5" s="326" t="s">
        <v>246</v>
      </c>
      <c r="E5" s="15" t="s">
        <v>4</v>
      </c>
      <c r="H5" s="185"/>
    </row>
    <row r="6" spans="1:19" ht="18" customHeight="1">
      <c r="A6" s="1" t="s">
        <v>5</v>
      </c>
      <c r="B6" s="2" t="str">
        <f>VLOOKUP(A6,ORÇ!C:J,2,0)</f>
        <v xml:space="preserve">INSTALAÇÃO MANUT. CANTEIRO MOB., DESMOB. E PLACA DE OBRA </v>
      </c>
      <c r="C6" s="3">
        <f>VLOOKUP(A6,ORÇ!C:X,9,0)</f>
        <v>0</v>
      </c>
      <c r="D6" s="327">
        <f>C6/$B$4</f>
        <v>0</v>
      </c>
      <c r="E6" s="4" t="e">
        <f t="shared" ref="E6:E11" si="0">C6/$C$14</f>
        <v>#DIV/0!</v>
      </c>
    </row>
    <row r="7" spans="1:19" ht="18" customHeight="1">
      <c r="A7" s="5" t="s">
        <v>6</v>
      </c>
      <c r="B7" s="2" t="str">
        <f>VLOOKUP(A7,ORÇ!C:J,2,0)</f>
        <v>SERVIÇOS PRELIMINARES E TERRAPLENAGEM</v>
      </c>
      <c r="C7" s="3">
        <f>VLOOKUP(A7,ORÇ!C:X,9,0)</f>
        <v>0</v>
      </c>
      <c r="D7" s="327">
        <f>C7/$B$4</f>
        <v>0</v>
      </c>
      <c r="E7" s="4" t="e">
        <f t="shared" si="0"/>
        <v>#DIV/0!</v>
      </c>
    </row>
    <row r="8" spans="1:19" ht="18" customHeight="1">
      <c r="A8" s="5" t="s">
        <v>7</v>
      </c>
      <c r="B8" s="2" t="str">
        <f>VLOOKUP(A8,ORÇ!C:J,2,0)</f>
        <v>DRENAGEM E O.A.C</v>
      </c>
      <c r="C8" s="3">
        <f>VLOOKUP(A8,ORÇ!C:X,9,0)</f>
        <v>0</v>
      </c>
      <c r="D8" s="327">
        <f t="shared" ref="D8:D13" si="1">C8/$B$4</f>
        <v>0</v>
      </c>
      <c r="E8" s="4" t="e">
        <f t="shared" si="0"/>
        <v>#DIV/0!</v>
      </c>
    </row>
    <row r="9" spans="1:19" ht="18" customHeight="1">
      <c r="A9" s="6" t="s">
        <v>8</v>
      </c>
      <c r="B9" s="7" t="str">
        <f>VLOOKUP(A9,ORÇ!C:J,2,0)</f>
        <v>PAVIMENTAÇÃO</v>
      </c>
      <c r="C9" s="8">
        <f>VLOOKUP(A9,ORÇ!C:X,9,0)</f>
        <v>0</v>
      </c>
      <c r="D9" s="327">
        <f t="shared" si="1"/>
        <v>0</v>
      </c>
      <c r="E9" s="4" t="e">
        <f t="shared" si="0"/>
        <v>#DIV/0!</v>
      </c>
    </row>
    <row r="10" spans="1:19" ht="18" customHeight="1">
      <c r="A10" s="6" t="s">
        <v>9</v>
      </c>
      <c r="B10" s="7" t="str">
        <f>VLOOKUP(A10,ORÇ!C:J,2,0)</f>
        <v>SINALIZAÇÃO</v>
      </c>
      <c r="C10" s="8">
        <f>VLOOKUP(A10,ORÇ!C:X,9,0)</f>
        <v>0</v>
      </c>
      <c r="D10" s="327">
        <f t="shared" si="1"/>
        <v>0</v>
      </c>
      <c r="E10" s="4" t="e">
        <f t="shared" si="0"/>
        <v>#DIV/0!</v>
      </c>
    </row>
    <row r="11" spans="1:19" ht="18" customHeight="1">
      <c r="A11" s="6" t="s">
        <v>10</v>
      </c>
      <c r="B11" s="7" t="str">
        <f>VLOOKUP(A11,ORÇ!C:J,2,0)</f>
        <v>OBRAS COMPLEMENTARES</v>
      </c>
      <c r="C11" s="8">
        <f>VLOOKUP(A11,ORÇ!C:X,9,0)</f>
        <v>0</v>
      </c>
      <c r="D11" s="327">
        <f t="shared" si="1"/>
        <v>0</v>
      </c>
      <c r="E11" s="4" t="e">
        <f t="shared" si="0"/>
        <v>#DIV/0!</v>
      </c>
      <c r="H11" s="237"/>
      <c r="K11" s="10"/>
    </row>
    <row r="12" spans="1:19" ht="18" customHeight="1">
      <c r="A12" s="6" t="s">
        <v>11</v>
      </c>
      <c r="B12" s="7" t="str">
        <f>VLOOKUP(A12,ORÇ!C:J,2,0)</f>
        <v>TRANSPORTE</v>
      </c>
      <c r="C12" s="8">
        <f>VLOOKUP(A12,ORÇ!C:X,9,0)</f>
        <v>0</v>
      </c>
      <c r="D12" s="327">
        <f t="shared" ref="D12" si="2">C12/$B$4</f>
        <v>0</v>
      </c>
      <c r="E12" s="4" t="e">
        <f t="shared" ref="E12" si="3">C12/$C$14</f>
        <v>#DIV/0!</v>
      </c>
      <c r="H12" s="9"/>
      <c r="K12" s="10"/>
    </row>
    <row r="13" spans="1:19" ht="18" customHeight="1">
      <c r="A13" s="6" t="s">
        <v>135</v>
      </c>
      <c r="B13" s="7" t="str">
        <f>VLOOKUP(A13,ORÇ!C:J,2,0)</f>
        <v>ADMINISTRAÇÃO LOCAL</v>
      </c>
      <c r="C13" s="8">
        <f>VLOOKUP(A13,ORÇ!C:X,9,0)</f>
        <v>0</v>
      </c>
      <c r="D13" s="327">
        <f t="shared" si="1"/>
        <v>0</v>
      </c>
      <c r="E13" s="4" t="e">
        <f>C13/$C$14</f>
        <v>#DIV/0!</v>
      </c>
      <c r="H13" s="594"/>
      <c r="K13" s="10"/>
    </row>
    <row r="14" spans="1:19" ht="20.100000000000001" customHeight="1" thickBot="1">
      <c r="A14" s="595" t="s">
        <v>12</v>
      </c>
      <c r="B14" s="596"/>
      <c r="C14" s="16">
        <f>SUM(C5:C13)</f>
        <v>0</v>
      </c>
      <c r="D14" s="16">
        <f>SUM(D5:D13)</f>
        <v>0</v>
      </c>
      <c r="E14" s="17" t="e">
        <f>SUM(E5:E13)</f>
        <v>#DIV/0!</v>
      </c>
      <c r="H14" s="11"/>
      <c r="K14" s="10"/>
    </row>
  </sheetData>
  <mergeCells count="6">
    <mergeCell ref="A14:B14"/>
    <mergeCell ref="A1:E1"/>
    <mergeCell ref="A2:B2"/>
    <mergeCell ref="C2:E2"/>
    <mergeCell ref="C4:E4"/>
    <mergeCell ref="C3:E3"/>
  </mergeCells>
  <phoneticPr fontId="12" type="noConversion"/>
  <conditionalFormatting sqref="H2:H3">
    <cfRule type="containsText" dxfId="60" priority="1" stopIfTrue="1" operator="containsText" text="ERRO">
      <formula>NOT(ISERROR(SEARCH("ERRO",H2)))</formula>
    </cfRule>
    <cfRule type="containsText" dxfId="59" priority="2" stopIfTrue="1" operator="containsText" text="OK!">
      <formula>NOT(ISERROR(SEARCH("OK!",H2)))</formula>
    </cfRule>
    <cfRule type="iconSet" priority="3">
      <iconSet>
        <cfvo type="percent" val="0"/>
        <cfvo type="percent" val="33"/>
        <cfvo type="percent" val="67"/>
      </iconSet>
    </cfRule>
    <cfRule type="cellIs" dxfId="58" priority="4" stopIfTrue="1" operator="equal">
      <formula>"""OK!"""</formula>
    </cfRule>
    <cfRule type="cellIs" dxfId="57" priority="5" stopIfTrue="1" operator="equal">
      <formula>"""OK!"""</formula>
    </cfRule>
    <cfRule type="colorScale" priority="6">
      <colorScale>
        <cfvo type="min"/>
        <cfvo type="max"/>
        <color rgb="FFFFEF9C"/>
        <color rgb="FF63BE7B"/>
      </colorScale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firstPageNumber="10" fitToHeight="0" orientation="landscape" useFirstPageNumber="1" r:id="rId1"/>
  <headerFooter>
    <oddFooter>&amp;C&amp;P</oddFooter>
  </headerFooter>
  <colBreaks count="1" manualBreakCount="1">
    <brk id="6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AEDA2-A514-4446-B913-DFD797860479}">
  <sheetPr>
    <pageSetUpPr fitToPage="1"/>
  </sheetPr>
  <dimension ref="A1:L29"/>
  <sheetViews>
    <sheetView view="pageBreakPreview" zoomScaleNormal="100" zoomScaleSheetLayoutView="100" workbookViewId="0">
      <selection activeCell="H33" sqref="H33"/>
    </sheetView>
  </sheetViews>
  <sheetFormatPr defaultColWidth="7.5703125" defaultRowHeight="12.75" customHeight="1"/>
  <cols>
    <col min="1" max="1" width="7.140625" style="508" customWidth="1"/>
    <col min="2" max="2" width="2" style="508" bestFit="1" customWidth="1"/>
    <col min="3" max="3" width="7.140625" style="508" customWidth="1"/>
    <col min="4" max="4" width="10.42578125" style="508" customWidth="1"/>
    <col min="5" max="6" width="15.5703125" style="508" customWidth="1"/>
    <col min="7" max="8" width="16.140625" style="489" customWidth="1"/>
    <col min="9" max="9" width="7.5703125" style="489"/>
    <col min="10" max="12" width="15.85546875" style="489" customWidth="1"/>
    <col min="13" max="256" width="7.5703125" style="489"/>
    <col min="257" max="257" width="7.140625" style="489" customWidth="1"/>
    <col min="258" max="258" width="2" style="489" bestFit="1" customWidth="1"/>
    <col min="259" max="259" width="7.140625" style="489" customWidth="1"/>
    <col min="260" max="260" width="10.42578125" style="489" customWidth="1"/>
    <col min="261" max="262" width="15.5703125" style="489" customWidth="1"/>
    <col min="263" max="264" width="16.140625" style="489" customWidth="1"/>
    <col min="265" max="265" width="7.5703125" style="489"/>
    <col min="266" max="268" width="15.85546875" style="489" customWidth="1"/>
    <col min="269" max="512" width="7.5703125" style="489"/>
    <col min="513" max="513" width="7.140625" style="489" customWidth="1"/>
    <col min="514" max="514" width="2" style="489" bestFit="1" customWidth="1"/>
    <col min="515" max="515" width="7.140625" style="489" customWidth="1"/>
    <col min="516" max="516" width="10.42578125" style="489" customWidth="1"/>
    <col min="517" max="518" width="15.5703125" style="489" customWidth="1"/>
    <col min="519" max="520" width="16.140625" style="489" customWidth="1"/>
    <col min="521" max="521" width="7.5703125" style="489"/>
    <col min="522" max="524" width="15.85546875" style="489" customWidth="1"/>
    <col min="525" max="768" width="7.5703125" style="489"/>
    <col min="769" max="769" width="7.140625" style="489" customWidth="1"/>
    <col min="770" max="770" width="2" style="489" bestFit="1" customWidth="1"/>
    <col min="771" max="771" width="7.140625" style="489" customWidth="1"/>
    <col min="772" max="772" width="10.42578125" style="489" customWidth="1"/>
    <col min="773" max="774" width="15.5703125" style="489" customWidth="1"/>
    <col min="775" max="776" width="16.140625" style="489" customWidth="1"/>
    <col min="777" max="777" width="7.5703125" style="489"/>
    <col min="778" max="780" width="15.85546875" style="489" customWidth="1"/>
    <col min="781" max="1024" width="7.5703125" style="489"/>
    <col min="1025" max="1025" width="7.140625" style="489" customWidth="1"/>
    <col min="1026" max="1026" width="2" style="489" bestFit="1" customWidth="1"/>
    <col min="1027" max="1027" width="7.140625" style="489" customWidth="1"/>
    <col min="1028" max="1028" width="10.42578125" style="489" customWidth="1"/>
    <col min="1029" max="1030" width="15.5703125" style="489" customWidth="1"/>
    <col min="1031" max="1032" width="16.140625" style="489" customWidth="1"/>
    <col min="1033" max="1033" width="7.5703125" style="489"/>
    <col min="1034" max="1036" width="15.85546875" style="489" customWidth="1"/>
    <col min="1037" max="1280" width="7.5703125" style="489"/>
    <col min="1281" max="1281" width="7.140625" style="489" customWidth="1"/>
    <col min="1282" max="1282" width="2" style="489" bestFit="1" customWidth="1"/>
    <col min="1283" max="1283" width="7.140625" style="489" customWidth="1"/>
    <col min="1284" max="1284" width="10.42578125" style="489" customWidth="1"/>
    <col min="1285" max="1286" width="15.5703125" style="489" customWidth="1"/>
    <col min="1287" max="1288" width="16.140625" style="489" customWidth="1"/>
    <col min="1289" max="1289" width="7.5703125" style="489"/>
    <col min="1290" max="1292" width="15.85546875" style="489" customWidth="1"/>
    <col min="1293" max="1536" width="7.5703125" style="489"/>
    <col min="1537" max="1537" width="7.140625" style="489" customWidth="1"/>
    <col min="1538" max="1538" width="2" style="489" bestFit="1" customWidth="1"/>
    <col min="1539" max="1539" width="7.140625" style="489" customWidth="1"/>
    <col min="1540" max="1540" width="10.42578125" style="489" customWidth="1"/>
    <col min="1541" max="1542" width="15.5703125" style="489" customWidth="1"/>
    <col min="1543" max="1544" width="16.140625" style="489" customWidth="1"/>
    <col min="1545" max="1545" width="7.5703125" style="489"/>
    <col min="1546" max="1548" width="15.85546875" style="489" customWidth="1"/>
    <col min="1549" max="1792" width="7.5703125" style="489"/>
    <col min="1793" max="1793" width="7.140625" style="489" customWidth="1"/>
    <col min="1794" max="1794" width="2" style="489" bestFit="1" customWidth="1"/>
    <col min="1795" max="1795" width="7.140625" style="489" customWidth="1"/>
    <col min="1796" max="1796" width="10.42578125" style="489" customWidth="1"/>
    <col min="1797" max="1798" width="15.5703125" style="489" customWidth="1"/>
    <col min="1799" max="1800" width="16.140625" style="489" customWidth="1"/>
    <col min="1801" max="1801" width="7.5703125" style="489"/>
    <col min="1802" max="1804" width="15.85546875" style="489" customWidth="1"/>
    <col min="1805" max="2048" width="7.5703125" style="489"/>
    <col min="2049" max="2049" width="7.140625" style="489" customWidth="1"/>
    <col min="2050" max="2050" width="2" style="489" bestFit="1" customWidth="1"/>
    <col min="2051" max="2051" width="7.140625" style="489" customWidth="1"/>
    <col min="2052" max="2052" width="10.42578125" style="489" customWidth="1"/>
    <col min="2053" max="2054" width="15.5703125" style="489" customWidth="1"/>
    <col min="2055" max="2056" width="16.140625" style="489" customWidth="1"/>
    <col min="2057" max="2057" width="7.5703125" style="489"/>
    <col min="2058" max="2060" width="15.85546875" style="489" customWidth="1"/>
    <col min="2061" max="2304" width="7.5703125" style="489"/>
    <col min="2305" max="2305" width="7.140625" style="489" customWidth="1"/>
    <col min="2306" max="2306" width="2" style="489" bestFit="1" customWidth="1"/>
    <col min="2307" max="2307" width="7.140625" style="489" customWidth="1"/>
    <col min="2308" max="2308" width="10.42578125" style="489" customWidth="1"/>
    <col min="2309" max="2310" width="15.5703125" style="489" customWidth="1"/>
    <col min="2311" max="2312" width="16.140625" style="489" customWidth="1"/>
    <col min="2313" max="2313" width="7.5703125" style="489"/>
    <col min="2314" max="2316" width="15.85546875" style="489" customWidth="1"/>
    <col min="2317" max="2560" width="7.5703125" style="489"/>
    <col min="2561" max="2561" width="7.140625" style="489" customWidth="1"/>
    <col min="2562" max="2562" width="2" style="489" bestFit="1" customWidth="1"/>
    <col min="2563" max="2563" width="7.140625" style="489" customWidth="1"/>
    <col min="2564" max="2564" width="10.42578125" style="489" customWidth="1"/>
    <col min="2565" max="2566" width="15.5703125" style="489" customWidth="1"/>
    <col min="2567" max="2568" width="16.140625" style="489" customWidth="1"/>
    <col min="2569" max="2569" width="7.5703125" style="489"/>
    <col min="2570" max="2572" width="15.85546875" style="489" customWidth="1"/>
    <col min="2573" max="2816" width="7.5703125" style="489"/>
    <col min="2817" max="2817" width="7.140625" style="489" customWidth="1"/>
    <col min="2818" max="2818" width="2" style="489" bestFit="1" customWidth="1"/>
    <col min="2819" max="2819" width="7.140625" style="489" customWidth="1"/>
    <col min="2820" max="2820" width="10.42578125" style="489" customWidth="1"/>
    <col min="2821" max="2822" width="15.5703125" style="489" customWidth="1"/>
    <col min="2823" max="2824" width="16.140625" style="489" customWidth="1"/>
    <col min="2825" max="2825" width="7.5703125" style="489"/>
    <col min="2826" max="2828" width="15.85546875" style="489" customWidth="1"/>
    <col min="2829" max="3072" width="7.5703125" style="489"/>
    <col min="3073" max="3073" width="7.140625" style="489" customWidth="1"/>
    <col min="3074" max="3074" width="2" style="489" bestFit="1" customWidth="1"/>
    <col min="3075" max="3075" width="7.140625" style="489" customWidth="1"/>
    <col min="3076" max="3076" width="10.42578125" style="489" customWidth="1"/>
    <col min="3077" max="3078" width="15.5703125" style="489" customWidth="1"/>
    <col min="3079" max="3080" width="16.140625" style="489" customWidth="1"/>
    <col min="3081" max="3081" width="7.5703125" style="489"/>
    <col min="3082" max="3084" width="15.85546875" style="489" customWidth="1"/>
    <col min="3085" max="3328" width="7.5703125" style="489"/>
    <col min="3329" max="3329" width="7.140625" style="489" customWidth="1"/>
    <col min="3330" max="3330" width="2" style="489" bestFit="1" customWidth="1"/>
    <col min="3331" max="3331" width="7.140625" style="489" customWidth="1"/>
    <col min="3332" max="3332" width="10.42578125" style="489" customWidth="1"/>
    <col min="3333" max="3334" width="15.5703125" style="489" customWidth="1"/>
    <col min="3335" max="3336" width="16.140625" style="489" customWidth="1"/>
    <col min="3337" max="3337" width="7.5703125" style="489"/>
    <col min="3338" max="3340" width="15.85546875" style="489" customWidth="1"/>
    <col min="3341" max="3584" width="7.5703125" style="489"/>
    <col min="3585" max="3585" width="7.140625" style="489" customWidth="1"/>
    <col min="3586" max="3586" width="2" style="489" bestFit="1" customWidth="1"/>
    <col min="3587" max="3587" width="7.140625" style="489" customWidth="1"/>
    <col min="3588" max="3588" width="10.42578125" style="489" customWidth="1"/>
    <col min="3589" max="3590" width="15.5703125" style="489" customWidth="1"/>
    <col min="3591" max="3592" width="16.140625" style="489" customWidth="1"/>
    <col min="3593" max="3593" width="7.5703125" style="489"/>
    <col min="3594" max="3596" width="15.85546875" style="489" customWidth="1"/>
    <col min="3597" max="3840" width="7.5703125" style="489"/>
    <col min="3841" max="3841" width="7.140625" style="489" customWidth="1"/>
    <col min="3842" max="3842" width="2" style="489" bestFit="1" customWidth="1"/>
    <col min="3843" max="3843" width="7.140625" style="489" customWidth="1"/>
    <col min="3844" max="3844" width="10.42578125" style="489" customWidth="1"/>
    <col min="3845" max="3846" width="15.5703125" style="489" customWidth="1"/>
    <col min="3847" max="3848" width="16.140625" style="489" customWidth="1"/>
    <col min="3849" max="3849" width="7.5703125" style="489"/>
    <col min="3850" max="3852" width="15.85546875" style="489" customWidth="1"/>
    <col min="3853" max="4096" width="7.5703125" style="489"/>
    <col min="4097" max="4097" width="7.140625" style="489" customWidth="1"/>
    <col min="4098" max="4098" width="2" style="489" bestFit="1" customWidth="1"/>
    <col min="4099" max="4099" width="7.140625" style="489" customWidth="1"/>
    <col min="4100" max="4100" width="10.42578125" style="489" customWidth="1"/>
    <col min="4101" max="4102" width="15.5703125" style="489" customWidth="1"/>
    <col min="4103" max="4104" width="16.140625" style="489" customWidth="1"/>
    <col min="4105" max="4105" width="7.5703125" style="489"/>
    <col min="4106" max="4108" width="15.85546875" style="489" customWidth="1"/>
    <col min="4109" max="4352" width="7.5703125" style="489"/>
    <col min="4353" max="4353" width="7.140625" style="489" customWidth="1"/>
    <col min="4354" max="4354" width="2" style="489" bestFit="1" customWidth="1"/>
    <col min="4355" max="4355" width="7.140625" style="489" customWidth="1"/>
    <col min="4356" max="4356" width="10.42578125" style="489" customWidth="1"/>
    <col min="4357" max="4358" width="15.5703125" style="489" customWidth="1"/>
    <col min="4359" max="4360" width="16.140625" style="489" customWidth="1"/>
    <col min="4361" max="4361" width="7.5703125" style="489"/>
    <col min="4362" max="4364" width="15.85546875" style="489" customWidth="1"/>
    <col min="4365" max="4608" width="7.5703125" style="489"/>
    <col min="4609" max="4609" width="7.140625" style="489" customWidth="1"/>
    <col min="4610" max="4610" width="2" style="489" bestFit="1" customWidth="1"/>
    <col min="4611" max="4611" width="7.140625" style="489" customWidth="1"/>
    <col min="4612" max="4612" width="10.42578125" style="489" customWidth="1"/>
    <col min="4613" max="4614" width="15.5703125" style="489" customWidth="1"/>
    <col min="4615" max="4616" width="16.140625" style="489" customWidth="1"/>
    <col min="4617" max="4617" width="7.5703125" style="489"/>
    <col min="4618" max="4620" width="15.85546875" style="489" customWidth="1"/>
    <col min="4621" max="4864" width="7.5703125" style="489"/>
    <col min="4865" max="4865" width="7.140625" style="489" customWidth="1"/>
    <col min="4866" max="4866" width="2" style="489" bestFit="1" customWidth="1"/>
    <col min="4867" max="4867" width="7.140625" style="489" customWidth="1"/>
    <col min="4868" max="4868" width="10.42578125" style="489" customWidth="1"/>
    <col min="4869" max="4870" width="15.5703125" style="489" customWidth="1"/>
    <col min="4871" max="4872" width="16.140625" style="489" customWidth="1"/>
    <col min="4873" max="4873" width="7.5703125" style="489"/>
    <col min="4874" max="4876" width="15.85546875" style="489" customWidth="1"/>
    <col min="4877" max="5120" width="7.5703125" style="489"/>
    <col min="5121" max="5121" width="7.140625" style="489" customWidth="1"/>
    <col min="5122" max="5122" width="2" style="489" bestFit="1" customWidth="1"/>
    <col min="5123" max="5123" width="7.140625" style="489" customWidth="1"/>
    <col min="5124" max="5124" width="10.42578125" style="489" customWidth="1"/>
    <col min="5125" max="5126" width="15.5703125" style="489" customWidth="1"/>
    <col min="5127" max="5128" width="16.140625" style="489" customWidth="1"/>
    <col min="5129" max="5129" width="7.5703125" style="489"/>
    <col min="5130" max="5132" width="15.85546875" style="489" customWidth="1"/>
    <col min="5133" max="5376" width="7.5703125" style="489"/>
    <col min="5377" max="5377" width="7.140625" style="489" customWidth="1"/>
    <col min="5378" max="5378" width="2" style="489" bestFit="1" customWidth="1"/>
    <col min="5379" max="5379" width="7.140625" style="489" customWidth="1"/>
    <col min="5380" max="5380" width="10.42578125" style="489" customWidth="1"/>
    <col min="5381" max="5382" width="15.5703125" style="489" customWidth="1"/>
    <col min="5383" max="5384" width="16.140625" style="489" customWidth="1"/>
    <col min="5385" max="5385" width="7.5703125" style="489"/>
    <col min="5386" max="5388" width="15.85546875" style="489" customWidth="1"/>
    <col min="5389" max="5632" width="7.5703125" style="489"/>
    <col min="5633" max="5633" width="7.140625" style="489" customWidth="1"/>
    <col min="5634" max="5634" width="2" style="489" bestFit="1" customWidth="1"/>
    <col min="5635" max="5635" width="7.140625" style="489" customWidth="1"/>
    <col min="5636" max="5636" width="10.42578125" style="489" customWidth="1"/>
    <col min="5637" max="5638" width="15.5703125" style="489" customWidth="1"/>
    <col min="5639" max="5640" width="16.140625" style="489" customWidth="1"/>
    <col min="5641" max="5641" width="7.5703125" style="489"/>
    <col min="5642" max="5644" width="15.85546875" style="489" customWidth="1"/>
    <col min="5645" max="5888" width="7.5703125" style="489"/>
    <col min="5889" max="5889" width="7.140625" style="489" customWidth="1"/>
    <col min="5890" max="5890" width="2" style="489" bestFit="1" customWidth="1"/>
    <col min="5891" max="5891" width="7.140625" style="489" customWidth="1"/>
    <col min="5892" max="5892" width="10.42578125" style="489" customWidth="1"/>
    <col min="5893" max="5894" width="15.5703125" style="489" customWidth="1"/>
    <col min="5895" max="5896" width="16.140625" style="489" customWidth="1"/>
    <col min="5897" max="5897" width="7.5703125" style="489"/>
    <col min="5898" max="5900" width="15.85546875" style="489" customWidth="1"/>
    <col min="5901" max="6144" width="7.5703125" style="489"/>
    <col min="6145" max="6145" width="7.140625" style="489" customWidth="1"/>
    <col min="6146" max="6146" width="2" style="489" bestFit="1" customWidth="1"/>
    <col min="6147" max="6147" width="7.140625" style="489" customWidth="1"/>
    <col min="6148" max="6148" width="10.42578125" style="489" customWidth="1"/>
    <col min="6149" max="6150" width="15.5703125" style="489" customWidth="1"/>
    <col min="6151" max="6152" width="16.140625" style="489" customWidth="1"/>
    <col min="6153" max="6153" width="7.5703125" style="489"/>
    <col min="6154" max="6156" width="15.85546875" style="489" customWidth="1"/>
    <col min="6157" max="6400" width="7.5703125" style="489"/>
    <col min="6401" max="6401" width="7.140625" style="489" customWidth="1"/>
    <col min="6402" max="6402" width="2" style="489" bestFit="1" customWidth="1"/>
    <col min="6403" max="6403" width="7.140625" style="489" customWidth="1"/>
    <col min="6404" max="6404" width="10.42578125" style="489" customWidth="1"/>
    <col min="6405" max="6406" width="15.5703125" style="489" customWidth="1"/>
    <col min="6407" max="6408" width="16.140625" style="489" customWidth="1"/>
    <col min="6409" max="6409" width="7.5703125" style="489"/>
    <col min="6410" max="6412" width="15.85546875" style="489" customWidth="1"/>
    <col min="6413" max="6656" width="7.5703125" style="489"/>
    <col min="6657" max="6657" width="7.140625" style="489" customWidth="1"/>
    <col min="6658" max="6658" width="2" style="489" bestFit="1" customWidth="1"/>
    <col min="6659" max="6659" width="7.140625" style="489" customWidth="1"/>
    <col min="6660" max="6660" width="10.42578125" style="489" customWidth="1"/>
    <col min="6661" max="6662" width="15.5703125" style="489" customWidth="1"/>
    <col min="6663" max="6664" width="16.140625" style="489" customWidth="1"/>
    <col min="6665" max="6665" width="7.5703125" style="489"/>
    <col min="6666" max="6668" width="15.85546875" style="489" customWidth="1"/>
    <col min="6669" max="6912" width="7.5703125" style="489"/>
    <col min="6913" max="6913" width="7.140625" style="489" customWidth="1"/>
    <col min="6914" max="6914" width="2" style="489" bestFit="1" customWidth="1"/>
    <col min="6915" max="6915" width="7.140625" style="489" customWidth="1"/>
    <col min="6916" max="6916" width="10.42578125" style="489" customWidth="1"/>
    <col min="6917" max="6918" width="15.5703125" style="489" customWidth="1"/>
    <col min="6919" max="6920" width="16.140625" style="489" customWidth="1"/>
    <col min="6921" max="6921" width="7.5703125" style="489"/>
    <col min="6922" max="6924" width="15.85546875" style="489" customWidth="1"/>
    <col min="6925" max="7168" width="7.5703125" style="489"/>
    <col min="7169" max="7169" width="7.140625" style="489" customWidth="1"/>
    <col min="7170" max="7170" width="2" style="489" bestFit="1" customWidth="1"/>
    <col min="7171" max="7171" width="7.140625" style="489" customWidth="1"/>
    <col min="7172" max="7172" width="10.42578125" style="489" customWidth="1"/>
    <col min="7173" max="7174" width="15.5703125" style="489" customWidth="1"/>
    <col min="7175" max="7176" width="16.140625" style="489" customWidth="1"/>
    <col min="7177" max="7177" width="7.5703125" style="489"/>
    <col min="7178" max="7180" width="15.85546875" style="489" customWidth="1"/>
    <col min="7181" max="7424" width="7.5703125" style="489"/>
    <col min="7425" max="7425" width="7.140625" style="489" customWidth="1"/>
    <col min="7426" max="7426" width="2" style="489" bestFit="1" customWidth="1"/>
    <col min="7427" max="7427" width="7.140625" style="489" customWidth="1"/>
    <col min="7428" max="7428" width="10.42578125" style="489" customWidth="1"/>
    <col min="7429" max="7430" width="15.5703125" style="489" customWidth="1"/>
    <col min="7431" max="7432" width="16.140625" style="489" customWidth="1"/>
    <col min="7433" max="7433" width="7.5703125" style="489"/>
    <col min="7434" max="7436" width="15.85546875" style="489" customWidth="1"/>
    <col min="7437" max="7680" width="7.5703125" style="489"/>
    <col min="7681" max="7681" width="7.140625" style="489" customWidth="1"/>
    <col min="7682" max="7682" width="2" style="489" bestFit="1" customWidth="1"/>
    <col min="7683" max="7683" width="7.140625" style="489" customWidth="1"/>
    <col min="7684" max="7684" width="10.42578125" style="489" customWidth="1"/>
    <col min="7685" max="7686" width="15.5703125" style="489" customWidth="1"/>
    <col min="7687" max="7688" width="16.140625" style="489" customWidth="1"/>
    <col min="7689" max="7689" width="7.5703125" style="489"/>
    <col min="7690" max="7692" width="15.85546875" style="489" customWidth="1"/>
    <col min="7693" max="7936" width="7.5703125" style="489"/>
    <col min="7937" max="7937" width="7.140625" style="489" customWidth="1"/>
    <col min="7938" max="7938" width="2" style="489" bestFit="1" customWidth="1"/>
    <col min="7939" max="7939" width="7.140625" style="489" customWidth="1"/>
    <col min="7940" max="7940" width="10.42578125" style="489" customWidth="1"/>
    <col min="7941" max="7942" width="15.5703125" style="489" customWidth="1"/>
    <col min="7943" max="7944" width="16.140625" style="489" customWidth="1"/>
    <col min="7945" max="7945" width="7.5703125" style="489"/>
    <col min="7946" max="7948" width="15.85546875" style="489" customWidth="1"/>
    <col min="7949" max="8192" width="7.5703125" style="489"/>
    <col min="8193" max="8193" width="7.140625" style="489" customWidth="1"/>
    <col min="8194" max="8194" width="2" style="489" bestFit="1" customWidth="1"/>
    <col min="8195" max="8195" width="7.140625" style="489" customWidth="1"/>
    <col min="8196" max="8196" width="10.42578125" style="489" customWidth="1"/>
    <col min="8197" max="8198" width="15.5703125" style="489" customWidth="1"/>
    <col min="8199" max="8200" width="16.140625" style="489" customWidth="1"/>
    <col min="8201" max="8201" width="7.5703125" style="489"/>
    <col min="8202" max="8204" width="15.85546875" style="489" customWidth="1"/>
    <col min="8205" max="8448" width="7.5703125" style="489"/>
    <col min="8449" max="8449" width="7.140625" style="489" customWidth="1"/>
    <col min="8450" max="8450" width="2" style="489" bestFit="1" customWidth="1"/>
    <col min="8451" max="8451" width="7.140625" style="489" customWidth="1"/>
    <col min="8452" max="8452" width="10.42578125" style="489" customWidth="1"/>
    <col min="8453" max="8454" width="15.5703125" style="489" customWidth="1"/>
    <col min="8455" max="8456" width="16.140625" style="489" customWidth="1"/>
    <col min="8457" max="8457" width="7.5703125" style="489"/>
    <col min="8458" max="8460" width="15.85546875" style="489" customWidth="1"/>
    <col min="8461" max="8704" width="7.5703125" style="489"/>
    <col min="8705" max="8705" width="7.140625" style="489" customWidth="1"/>
    <col min="8706" max="8706" width="2" style="489" bestFit="1" customWidth="1"/>
    <col min="8707" max="8707" width="7.140625" style="489" customWidth="1"/>
    <col min="8708" max="8708" width="10.42578125" style="489" customWidth="1"/>
    <col min="8709" max="8710" width="15.5703125" style="489" customWidth="1"/>
    <col min="8711" max="8712" width="16.140625" style="489" customWidth="1"/>
    <col min="8713" max="8713" width="7.5703125" style="489"/>
    <col min="8714" max="8716" width="15.85546875" style="489" customWidth="1"/>
    <col min="8717" max="8960" width="7.5703125" style="489"/>
    <col min="8961" max="8961" width="7.140625" style="489" customWidth="1"/>
    <col min="8962" max="8962" width="2" style="489" bestFit="1" customWidth="1"/>
    <col min="8963" max="8963" width="7.140625" style="489" customWidth="1"/>
    <col min="8964" max="8964" width="10.42578125" style="489" customWidth="1"/>
    <col min="8965" max="8966" width="15.5703125" style="489" customWidth="1"/>
    <col min="8967" max="8968" width="16.140625" style="489" customWidth="1"/>
    <col min="8969" max="8969" width="7.5703125" style="489"/>
    <col min="8970" max="8972" width="15.85546875" style="489" customWidth="1"/>
    <col min="8973" max="9216" width="7.5703125" style="489"/>
    <col min="9217" max="9217" width="7.140625" style="489" customWidth="1"/>
    <col min="9218" max="9218" width="2" style="489" bestFit="1" customWidth="1"/>
    <col min="9219" max="9219" width="7.140625" style="489" customWidth="1"/>
    <col min="9220" max="9220" width="10.42578125" style="489" customWidth="1"/>
    <col min="9221" max="9222" width="15.5703125" style="489" customWidth="1"/>
    <col min="9223" max="9224" width="16.140625" style="489" customWidth="1"/>
    <col min="9225" max="9225" width="7.5703125" style="489"/>
    <col min="9226" max="9228" width="15.85546875" style="489" customWidth="1"/>
    <col min="9229" max="9472" width="7.5703125" style="489"/>
    <col min="9473" max="9473" width="7.140625" style="489" customWidth="1"/>
    <col min="9474" max="9474" width="2" style="489" bestFit="1" customWidth="1"/>
    <col min="9475" max="9475" width="7.140625" style="489" customWidth="1"/>
    <col min="9476" max="9476" width="10.42578125" style="489" customWidth="1"/>
    <col min="9477" max="9478" width="15.5703125" style="489" customWidth="1"/>
    <col min="9479" max="9480" width="16.140625" style="489" customWidth="1"/>
    <col min="9481" max="9481" width="7.5703125" style="489"/>
    <col min="9482" max="9484" width="15.85546875" style="489" customWidth="1"/>
    <col min="9485" max="9728" width="7.5703125" style="489"/>
    <col min="9729" max="9729" width="7.140625" style="489" customWidth="1"/>
    <col min="9730" max="9730" width="2" style="489" bestFit="1" customWidth="1"/>
    <col min="9731" max="9731" width="7.140625" style="489" customWidth="1"/>
    <col min="9732" max="9732" width="10.42578125" style="489" customWidth="1"/>
    <col min="9733" max="9734" width="15.5703125" style="489" customWidth="1"/>
    <col min="9735" max="9736" width="16.140625" style="489" customWidth="1"/>
    <col min="9737" max="9737" width="7.5703125" style="489"/>
    <col min="9738" max="9740" width="15.85546875" style="489" customWidth="1"/>
    <col min="9741" max="9984" width="7.5703125" style="489"/>
    <col min="9985" max="9985" width="7.140625" style="489" customWidth="1"/>
    <col min="9986" max="9986" width="2" style="489" bestFit="1" customWidth="1"/>
    <col min="9987" max="9987" width="7.140625" style="489" customWidth="1"/>
    <col min="9988" max="9988" width="10.42578125" style="489" customWidth="1"/>
    <col min="9989" max="9990" width="15.5703125" style="489" customWidth="1"/>
    <col min="9991" max="9992" width="16.140625" style="489" customWidth="1"/>
    <col min="9993" max="9993" width="7.5703125" style="489"/>
    <col min="9994" max="9996" width="15.85546875" style="489" customWidth="1"/>
    <col min="9997" max="10240" width="7.5703125" style="489"/>
    <col min="10241" max="10241" width="7.140625" style="489" customWidth="1"/>
    <col min="10242" max="10242" width="2" style="489" bestFit="1" customWidth="1"/>
    <col min="10243" max="10243" width="7.140625" style="489" customWidth="1"/>
    <col min="10244" max="10244" width="10.42578125" style="489" customWidth="1"/>
    <col min="10245" max="10246" width="15.5703125" style="489" customWidth="1"/>
    <col min="10247" max="10248" width="16.140625" style="489" customWidth="1"/>
    <col min="10249" max="10249" width="7.5703125" style="489"/>
    <col min="10250" max="10252" width="15.85546875" style="489" customWidth="1"/>
    <col min="10253" max="10496" width="7.5703125" style="489"/>
    <col min="10497" max="10497" width="7.140625" style="489" customWidth="1"/>
    <col min="10498" max="10498" width="2" style="489" bestFit="1" customWidth="1"/>
    <col min="10499" max="10499" width="7.140625" style="489" customWidth="1"/>
    <col min="10500" max="10500" width="10.42578125" style="489" customWidth="1"/>
    <col min="10501" max="10502" width="15.5703125" style="489" customWidth="1"/>
    <col min="10503" max="10504" width="16.140625" style="489" customWidth="1"/>
    <col min="10505" max="10505" width="7.5703125" style="489"/>
    <col min="10506" max="10508" width="15.85546875" style="489" customWidth="1"/>
    <col min="10509" max="10752" width="7.5703125" style="489"/>
    <col min="10753" max="10753" width="7.140625" style="489" customWidth="1"/>
    <col min="10754" max="10754" width="2" style="489" bestFit="1" customWidth="1"/>
    <col min="10755" max="10755" width="7.140625" style="489" customWidth="1"/>
    <col min="10756" max="10756" width="10.42578125" style="489" customWidth="1"/>
    <col min="10757" max="10758" width="15.5703125" style="489" customWidth="1"/>
    <col min="10759" max="10760" width="16.140625" style="489" customWidth="1"/>
    <col min="10761" max="10761" width="7.5703125" style="489"/>
    <col min="10762" max="10764" width="15.85546875" style="489" customWidth="1"/>
    <col min="10765" max="11008" width="7.5703125" style="489"/>
    <col min="11009" max="11009" width="7.140625" style="489" customWidth="1"/>
    <col min="11010" max="11010" width="2" style="489" bestFit="1" customWidth="1"/>
    <col min="11011" max="11011" width="7.140625" style="489" customWidth="1"/>
    <col min="11012" max="11012" width="10.42578125" style="489" customWidth="1"/>
    <col min="11013" max="11014" width="15.5703125" style="489" customWidth="1"/>
    <col min="11015" max="11016" width="16.140625" style="489" customWidth="1"/>
    <col min="11017" max="11017" width="7.5703125" style="489"/>
    <col min="11018" max="11020" width="15.85546875" style="489" customWidth="1"/>
    <col min="11021" max="11264" width="7.5703125" style="489"/>
    <col min="11265" max="11265" width="7.140625" style="489" customWidth="1"/>
    <col min="11266" max="11266" width="2" style="489" bestFit="1" customWidth="1"/>
    <col min="11267" max="11267" width="7.140625" style="489" customWidth="1"/>
    <col min="11268" max="11268" width="10.42578125" style="489" customWidth="1"/>
    <col min="11269" max="11270" width="15.5703125" style="489" customWidth="1"/>
    <col min="11271" max="11272" width="16.140625" style="489" customWidth="1"/>
    <col min="11273" max="11273" width="7.5703125" style="489"/>
    <col min="11274" max="11276" width="15.85546875" style="489" customWidth="1"/>
    <col min="11277" max="11520" width="7.5703125" style="489"/>
    <col min="11521" max="11521" width="7.140625" style="489" customWidth="1"/>
    <col min="11522" max="11522" width="2" style="489" bestFit="1" customWidth="1"/>
    <col min="11523" max="11523" width="7.140625" style="489" customWidth="1"/>
    <col min="11524" max="11524" width="10.42578125" style="489" customWidth="1"/>
    <col min="11525" max="11526" width="15.5703125" style="489" customWidth="1"/>
    <col min="11527" max="11528" width="16.140625" style="489" customWidth="1"/>
    <col min="11529" max="11529" width="7.5703125" style="489"/>
    <col min="11530" max="11532" width="15.85546875" style="489" customWidth="1"/>
    <col min="11533" max="11776" width="7.5703125" style="489"/>
    <col min="11777" max="11777" width="7.140625" style="489" customWidth="1"/>
    <col min="11778" max="11778" width="2" style="489" bestFit="1" customWidth="1"/>
    <col min="11779" max="11779" width="7.140625" style="489" customWidth="1"/>
    <col min="11780" max="11780" width="10.42578125" style="489" customWidth="1"/>
    <col min="11781" max="11782" width="15.5703125" style="489" customWidth="1"/>
    <col min="11783" max="11784" width="16.140625" style="489" customWidth="1"/>
    <col min="11785" max="11785" width="7.5703125" style="489"/>
    <col min="11786" max="11788" width="15.85546875" style="489" customWidth="1"/>
    <col min="11789" max="12032" width="7.5703125" style="489"/>
    <col min="12033" max="12033" width="7.140625" style="489" customWidth="1"/>
    <col min="12034" max="12034" width="2" style="489" bestFit="1" customWidth="1"/>
    <col min="12035" max="12035" width="7.140625" style="489" customWidth="1"/>
    <col min="12036" max="12036" width="10.42578125" style="489" customWidth="1"/>
    <col min="12037" max="12038" width="15.5703125" style="489" customWidth="1"/>
    <col min="12039" max="12040" width="16.140625" style="489" customWidth="1"/>
    <col min="12041" max="12041" width="7.5703125" style="489"/>
    <col min="12042" max="12044" width="15.85546875" style="489" customWidth="1"/>
    <col min="12045" max="12288" width="7.5703125" style="489"/>
    <col min="12289" max="12289" width="7.140625" style="489" customWidth="1"/>
    <col min="12290" max="12290" width="2" style="489" bestFit="1" customWidth="1"/>
    <col min="12291" max="12291" width="7.140625" style="489" customWidth="1"/>
    <col min="12292" max="12292" width="10.42578125" style="489" customWidth="1"/>
    <col min="12293" max="12294" width="15.5703125" style="489" customWidth="1"/>
    <col min="12295" max="12296" width="16.140625" style="489" customWidth="1"/>
    <col min="12297" max="12297" width="7.5703125" style="489"/>
    <col min="12298" max="12300" width="15.85546875" style="489" customWidth="1"/>
    <col min="12301" max="12544" width="7.5703125" style="489"/>
    <col min="12545" max="12545" width="7.140625" style="489" customWidth="1"/>
    <col min="12546" max="12546" width="2" style="489" bestFit="1" customWidth="1"/>
    <col min="12547" max="12547" width="7.140625" style="489" customWidth="1"/>
    <col min="12548" max="12548" width="10.42578125" style="489" customWidth="1"/>
    <col min="12549" max="12550" width="15.5703125" style="489" customWidth="1"/>
    <col min="12551" max="12552" width="16.140625" style="489" customWidth="1"/>
    <col min="12553" max="12553" width="7.5703125" style="489"/>
    <col min="12554" max="12556" width="15.85546875" style="489" customWidth="1"/>
    <col min="12557" max="12800" width="7.5703125" style="489"/>
    <col min="12801" max="12801" width="7.140625" style="489" customWidth="1"/>
    <col min="12802" max="12802" width="2" style="489" bestFit="1" customWidth="1"/>
    <col min="12803" max="12803" width="7.140625" style="489" customWidth="1"/>
    <col min="12804" max="12804" width="10.42578125" style="489" customWidth="1"/>
    <col min="12805" max="12806" width="15.5703125" style="489" customWidth="1"/>
    <col min="12807" max="12808" width="16.140625" style="489" customWidth="1"/>
    <col min="12809" max="12809" width="7.5703125" style="489"/>
    <col min="12810" max="12812" width="15.85546875" style="489" customWidth="1"/>
    <col min="12813" max="13056" width="7.5703125" style="489"/>
    <col min="13057" max="13057" width="7.140625" style="489" customWidth="1"/>
    <col min="13058" max="13058" width="2" style="489" bestFit="1" customWidth="1"/>
    <col min="13059" max="13059" width="7.140625" style="489" customWidth="1"/>
    <col min="13060" max="13060" width="10.42578125" style="489" customWidth="1"/>
    <col min="13061" max="13062" width="15.5703125" style="489" customWidth="1"/>
    <col min="13063" max="13064" width="16.140625" style="489" customWidth="1"/>
    <col min="13065" max="13065" width="7.5703125" style="489"/>
    <col min="13066" max="13068" width="15.85546875" style="489" customWidth="1"/>
    <col min="13069" max="13312" width="7.5703125" style="489"/>
    <col min="13313" max="13313" width="7.140625" style="489" customWidth="1"/>
    <col min="13314" max="13314" width="2" style="489" bestFit="1" customWidth="1"/>
    <col min="13315" max="13315" width="7.140625" style="489" customWidth="1"/>
    <col min="13316" max="13316" width="10.42578125" style="489" customWidth="1"/>
    <col min="13317" max="13318" width="15.5703125" style="489" customWidth="1"/>
    <col min="13319" max="13320" width="16.140625" style="489" customWidth="1"/>
    <col min="13321" max="13321" width="7.5703125" style="489"/>
    <col min="13322" max="13324" width="15.85546875" style="489" customWidth="1"/>
    <col min="13325" max="13568" width="7.5703125" style="489"/>
    <col min="13569" max="13569" width="7.140625" style="489" customWidth="1"/>
    <col min="13570" max="13570" width="2" style="489" bestFit="1" customWidth="1"/>
    <col min="13571" max="13571" width="7.140625" style="489" customWidth="1"/>
    <col min="13572" max="13572" width="10.42578125" style="489" customWidth="1"/>
    <col min="13573" max="13574" width="15.5703125" style="489" customWidth="1"/>
    <col min="13575" max="13576" width="16.140625" style="489" customWidth="1"/>
    <col min="13577" max="13577" width="7.5703125" style="489"/>
    <col min="13578" max="13580" width="15.85546875" style="489" customWidth="1"/>
    <col min="13581" max="13824" width="7.5703125" style="489"/>
    <col min="13825" max="13825" width="7.140625" style="489" customWidth="1"/>
    <col min="13826" max="13826" width="2" style="489" bestFit="1" customWidth="1"/>
    <col min="13827" max="13827" width="7.140625" style="489" customWidth="1"/>
    <col min="13828" max="13828" width="10.42578125" style="489" customWidth="1"/>
    <col min="13829" max="13830" width="15.5703125" style="489" customWidth="1"/>
    <col min="13831" max="13832" width="16.140625" style="489" customWidth="1"/>
    <col min="13833" max="13833" width="7.5703125" style="489"/>
    <col min="13834" max="13836" width="15.85546875" style="489" customWidth="1"/>
    <col min="13837" max="14080" width="7.5703125" style="489"/>
    <col min="14081" max="14081" width="7.140625" style="489" customWidth="1"/>
    <col min="14082" max="14082" width="2" style="489" bestFit="1" customWidth="1"/>
    <col min="14083" max="14083" width="7.140625" style="489" customWidth="1"/>
    <col min="14084" max="14084" width="10.42578125" style="489" customWidth="1"/>
    <col min="14085" max="14086" width="15.5703125" style="489" customWidth="1"/>
    <col min="14087" max="14088" width="16.140625" style="489" customWidth="1"/>
    <col min="14089" max="14089" width="7.5703125" style="489"/>
    <col min="14090" max="14092" width="15.85546875" style="489" customWidth="1"/>
    <col min="14093" max="14336" width="7.5703125" style="489"/>
    <col min="14337" max="14337" width="7.140625" style="489" customWidth="1"/>
    <col min="14338" max="14338" width="2" style="489" bestFit="1" customWidth="1"/>
    <col min="14339" max="14339" width="7.140625" style="489" customWidth="1"/>
    <col min="14340" max="14340" width="10.42578125" style="489" customWidth="1"/>
    <col min="14341" max="14342" width="15.5703125" style="489" customWidth="1"/>
    <col min="14343" max="14344" width="16.140625" style="489" customWidth="1"/>
    <col min="14345" max="14345" width="7.5703125" style="489"/>
    <col min="14346" max="14348" width="15.85546875" style="489" customWidth="1"/>
    <col min="14349" max="14592" width="7.5703125" style="489"/>
    <col min="14593" max="14593" width="7.140625" style="489" customWidth="1"/>
    <col min="14594" max="14594" width="2" style="489" bestFit="1" customWidth="1"/>
    <col min="14595" max="14595" width="7.140625" style="489" customWidth="1"/>
    <col min="14596" max="14596" width="10.42578125" style="489" customWidth="1"/>
    <col min="14597" max="14598" width="15.5703125" style="489" customWidth="1"/>
    <col min="14599" max="14600" width="16.140625" style="489" customWidth="1"/>
    <col min="14601" max="14601" width="7.5703125" style="489"/>
    <col min="14602" max="14604" width="15.85546875" style="489" customWidth="1"/>
    <col min="14605" max="14848" width="7.5703125" style="489"/>
    <col min="14849" max="14849" width="7.140625" style="489" customWidth="1"/>
    <col min="14850" max="14850" width="2" style="489" bestFit="1" customWidth="1"/>
    <col min="14851" max="14851" width="7.140625" style="489" customWidth="1"/>
    <col min="14852" max="14852" width="10.42578125" style="489" customWidth="1"/>
    <col min="14853" max="14854" width="15.5703125" style="489" customWidth="1"/>
    <col min="14855" max="14856" width="16.140625" style="489" customWidth="1"/>
    <col min="14857" max="14857" width="7.5703125" style="489"/>
    <col min="14858" max="14860" width="15.85546875" style="489" customWidth="1"/>
    <col min="14861" max="15104" width="7.5703125" style="489"/>
    <col min="15105" max="15105" width="7.140625" style="489" customWidth="1"/>
    <col min="15106" max="15106" width="2" style="489" bestFit="1" customWidth="1"/>
    <col min="15107" max="15107" width="7.140625" style="489" customWidth="1"/>
    <col min="15108" max="15108" width="10.42578125" style="489" customWidth="1"/>
    <col min="15109" max="15110" width="15.5703125" style="489" customWidth="1"/>
    <col min="15111" max="15112" width="16.140625" style="489" customWidth="1"/>
    <col min="15113" max="15113" width="7.5703125" style="489"/>
    <col min="15114" max="15116" width="15.85546875" style="489" customWidth="1"/>
    <col min="15117" max="15360" width="7.5703125" style="489"/>
    <col min="15361" max="15361" width="7.140625" style="489" customWidth="1"/>
    <col min="15362" max="15362" width="2" style="489" bestFit="1" customWidth="1"/>
    <col min="15363" max="15363" width="7.140625" style="489" customWidth="1"/>
    <col min="15364" max="15364" width="10.42578125" style="489" customWidth="1"/>
    <col min="15365" max="15366" width="15.5703125" style="489" customWidth="1"/>
    <col min="15367" max="15368" width="16.140625" style="489" customWidth="1"/>
    <col min="15369" max="15369" width="7.5703125" style="489"/>
    <col min="15370" max="15372" width="15.85546875" style="489" customWidth="1"/>
    <col min="15373" max="15616" width="7.5703125" style="489"/>
    <col min="15617" max="15617" width="7.140625" style="489" customWidth="1"/>
    <col min="15618" max="15618" width="2" style="489" bestFit="1" customWidth="1"/>
    <col min="15619" max="15619" width="7.140625" style="489" customWidth="1"/>
    <col min="15620" max="15620" width="10.42578125" style="489" customWidth="1"/>
    <col min="15621" max="15622" width="15.5703125" style="489" customWidth="1"/>
    <col min="15623" max="15624" width="16.140625" style="489" customWidth="1"/>
    <col min="15625" max="15625" width="7.5703125" style="489"/>
    <col min="15626" max="15628" width="15.85546875" style="489" customWidth="1"/>
    <col min="15629" max="15872" width="7.5703125" style="489"/>
    <col min="15873" max="15873" width="7.140625" style="489" customWidth="1"/>
    <col min="15874" max="15874" width="2" style="489" bestFit="1" customWidth="1"/>
    <col min="15875" max="15875" width="7.140625" style="489" customWidth="1"/>
    <col min="15876" max="15876" width="10.42578125" style="489" customWidth="1"/>
    <col min="15877" max="15878" width="15.5703125" style="489" customWidth="1"/>
    <col min="15879" max="15880" width="16.140625" style="489" customWidth="1"/>
    <col min="15881" max="15881" width="7.5703125" style="489"/>
    <col min="15882" max="15884" width="15.85546875" style="489" customWidth="1"/>
    <col min="15885" max="16128" width="7.5703125" style="489"/>
    <col min="16129" max="16129" width="7.140625" style="489" customWidth="1"/>
    <col min="16130" max="16130" width="2" style="489" bestFit="1" customWidth="1"/>
    <col min="16131" max="16131" width="7.140625" style="489" customWidth="1"/>
    <col min="16132" max="16132" width="10.42578125" style="489" customWidth="1"/>
    <col min="16133" max="16134" width="15.5703125" style="489" customWidth="1"/>
    <col min="16135" max="16136" width="16.140625" style="489" customWidth="1"/>
    <col min="16137" max="16137" width="7.5703125" style="489"/>
    <col min="16138" max="16140" width="15.85546875" style="489" customWidth="1"/>
    <col min="16141" max="16384" width="7.5703125" style="489"/>
  </cols>
  <sheetData>
    <row r="1" spans="1:12" ht="15.75" customHeight="1" thickBot="1">
      <c r="A1" s="897" t="s">
        <v>531</v>
      </c>
      <c r="B1" s="898"/>
      <c r="C1" s="898"/>
      <c r="D1" s="898"/>
      <c r="E1" s="898"/>
      <c r="F1" s="898"/>
      <c r="G1" s="898"/>
      <c r="H1" s="899"/>
    </row>
    <row r="2" spans="1:12" ht="24.75" thickBot="1">
      <c r="A2" s="894" t="s">
        <v>460</v>
      </c>
      <c r="B2" s="895"/>
      <c r="C2" s="896"/>
      <c r="D2" s="490" t="s">
        <v>461</v>
      </c>
      <c r="E2" s="491" t="s">
        <v>462</v>
      </c>
      <c r="F2" s="491" t="s">
        <v>463</v>
      </c>
      <c r="G2" s="491" t="s">
        <v>464</v>
      </c>
      <c r="H2" s="492" t="s">
        <v>465</v>
      </c>
      <c r="J2" s="493" t="s">
        <v>466</v>
      </c>
      <c r="K2" s="494" t="s">
        <v>462</v>
      </c>
      <c r="L2" s="494" t="s">
        <v>464</v>
      </c>
    </row>
    <row r="3" spans="1:12" ht="12">
      <c r="A3" s="495">
        <v>7</v>
      </c>
      <c r="B3" s="496" t="s">
        <v>467</v>
      </c>
      <c r="C3" s="497">
        <v>1.0900000000000001</v>
      </c>
      <c r="D3" s="497">
        <v>2</v>
      </c>
      <c r="E3" s="498">
        <f>VLOOKUP(D3,$J$3:$L$13,2,FALSE)</f>
        <v>2.5</v>
      </c>
      <c r="F3" s="499">
        <v>0</v>
      </c>
      <c r="G3" s="498">
        <f>VLOOKUP(D3,$J$3:$L$13,3,FALSE)</f>
        <v>0.15000000000000002</v>
      </c>
      <c r="H3" s="502">
        <v>0</v>
      </c>
      <c r="J3" s="500">
        <v>0</v>
      </c>
      <c r="K3" s="501">
        <v>0</v>
      </c>
      <c r="L3" s="501">
        <v>0</v>
      </c>
    </row>
    <row r="4" spans="1:12" ht="12">
      <c r="A4" s="495">
        <v>7</v>
      </c>
      <c r="B4" s="496" t="s">
        <v>467</v>
      </c>
      <c r="C4" s="497">
        <v>5</v>
      </c>
      <c r="D4" s="497">
        <v>2</v>
      </c>
      <c r="E4" s="498">
        <f t="shared" ref="E4:E11" si="0">VLOOKUP(D4,$J$3:$L$13,2,FALSE)</f>
        <v>2.5</v>
      </c>
      <c r="F4" s="498">
        <f t="shared" ref="F4:F11" si="1">((E4+E3)/2)*(((A4*20)+C4)-((A3*20)+C3))</f>
        <v>9.7749999999999915</v>
      </c>
      <c r="G4" s="498">
        <f>VLOOKUP(D4,$J$3:$L$13,3,FALSE)</f>
        <v>0.15000000000000002</v>
      </c>
      <c r="H4" s="502">
        <f>((G4+G3)/2)*(((A4*20)+C4)-((A3*20)+C3))</f>
        <v>0.58649999999999958</v>
      </c>
      <c r="J4" s="500">
        <v>1</v>
      </c>
      <c r="K4" s="501">
        <v>1</v>
      </c>
      <c r="L4" s="501">
        <v>0.1</v>
      </c>
    </row>
    <row r="5" spans="1:12" ht="12">
      <c r="A5" s="495">
        <v>7</v>
      </c>
      <c r="B5" s="496" t="s">
        <v>467</v>
      </c>
      <c r="C5" s="497">
        <v>10</v>
      </c>
      <c r="D5" s="497">
        <v>2</v>
      </c>
      <c r="E5" s="498">
        <f t="shared" si="0"/>
        <v>2.5</v>
      </c>
      <c r="F5" s="498">
        <f t="shared" si="1"/>
        <v>12.5</v>
      </c>
      <c r="G5" s="498">
        <f t="shared" ref="G5:G10" si="2">VLOOKUP(D5,$J$3:$L$13,3,FALSE)</f>
        <v>0.15000000000000002</v>
      </c>
      <c r="H5" s="502">
        <f t="shared" ref="H5:H11" si="3">((G5+G4)/2)*(((A5*20)+C5)-((A4*20)+C4))</f>
        <v>0.75000000000000011</v>
      </c>
      <c r="J5" s="500">
        <v>2</v>
      </c>
      <c r="K5" s="501">
        <v>2.5</v>
      </c>
      <c r="L5" s="501">
        <v>0.15000000000000002</v>
      </c>
    </row>
    <row r="6" spans="1:12" ht="12">
      <c r="A6" s="495">
        <v>7</v>
      </c>
      <c r="B6" s="496" t="s">
        <v>467</v>
      </c>
      <c r="C6" s="497">
        <v>15</v>
      </c>
      <c r="D6" s="497">
        <v>2</v>
      </c>
      <c r="E6" s="498">
        <f t="shared" si="0"/>
        <v>2.5</v>
      </c>
      <c r="F6" s="498">
        <f t="shared" si="1"/>
        <v>12.5</v>
      </c>
      <c r="G6" s="498">
        <f t="shared" si="2"/>
        <v>0.15000000000000002</v>
      </c>
      <c r="H6" s="502">
        <f t="shared" si="3"/>
        <v>0.75000000000000011</v>
      </c>
      <c r="J6" s="500">
        <v>3</v>
      </c>
      <c r="K6" s="501">
        <v>4.5</v>
      </c>
      <c r="L6" s="501">
        <v>0.2</v>
      </c>
    </row>
    <row r="7" spans="1:12" ht="12">
      <c r="A7" s="495">
        <v>8</v>
      </c>
      <c r="B7" s="496" t="s">
        <v>467</v>
      </c>
      <c r="C7" s="497">
        <v>0</v>
      </c>
      <c r="D7" s="497">
        <v>2</v>
      </c>
      <c r="E7" s="498">
        <f t="shared" si="0"/>
        <v>2.5</v>
      </c>
      <c r="F7" s="498">
        <f t="shared" si="1"/>
        <v>12.5</v>
      </c>
      <c r="G7" s="498">
        <f t="shared" si="2"/>
        <v>0.15000000000000002</v>
      </c>
      <c r="H7" s="502">
        <f t="shared" si="3"/>
        <v>0.75000000000000011</v>
      </c>
      <c r="J7" s="500">
        <v>4</v>
      </c>
      <c r="K7" s="501">
        <v>7</v>
      </c>
      <c r="L7" s="501">
        <v>0.25</v>
      </c>
    </row>
    <row r="8" spans="1:12" ht="12">
      <c r="A8" s="495">
        <v>8</v>
      </c>
      <c r="B8" s="496" t="s">
        <v>467</v>
      </c>
      <c r="C8" s="497">
        <v>5</v>
      </c>
      <c r="D8" s="497">
        <v>2</v>
      </c>
      <c r="E8" s="498">
        <f t="shared" si="0"/>
        <v>2.5</v>
      </c>
      <c r="F8" s="498">
        <f t="shared" si="1"/>
        <v>12.5</v>
      </c>
      <c r="G8" s="498">
        <f t="shared" si="2"/>
        <v>0.15000000000000002</v>
      </c>
      <c r="H8" s="502">
        <f t="shared" si="3"/>
        <v>0.75000000000000011</v>
      </c>
      <c r="J8" s="500">
        <v>5</v>
      </c>
      <c r="K8" s="501">
        <v>10.5</v>
      </c>
      <c r="L8" s="501">
        <v>0.35000000000000003</v>
      </c>
    </row>
    <row r="9" spans="1:12" ht="12">
      <c r="A9" s="495">
        <v>8</v>
      </c>
      <c r="B9" s="496" t="s">
        <v>467</v>
      </c>
      <c r="C9" s="497">
        <v>10</v>
      </c>
      <c r="D9" s="497">
        <v>1</v>
      </c>
      <c r="E9" s="498">
        <f t="shared" si="0"/>
        <v>1</v>
      </c>
      <c r="F9" s="498">
        <f t="shared" si="1"/>
        <v>8.75</v>
      </c>
      <c r="G9" s="498">
        <f t="shared" si="2"/>
        <v>0.1</v>
      </c>
      <c r="H9" s="502">
        <f t="shared" si="3"/>
        <v>0.625</v>
      </c>
      <c r="J9" s="500">
        <v>6</v>
      </c>
      <c r="K9" s="501">
        <v>15</v>
      </c>
      <c r="L9" s="501">
        <v>0.45</v>
      </c>
    </row>
    <row r="10" spans="1:12" ht="12">
      <c r="A10" s="495">
        <v>8</v>
      </c>
      <c r="B10" s="496" t="s">
        <v>467</v>
      </c>
      <c r="C10" s="497">
        <v>15</v>
      </c>
      <c r="D10" s="497">
        <v>0</v>
      </c>
      <c r="E10" s="498">
        <f t="shared" si="0"/>
        <v>0</v>
      </c>
      <c r="F10" s="498">
        <f t="shared" si="1"/>
        <v>2.5</v>
      </c>
      <c r="G10" s="498">
        <f t="shared" si="2"/>
        <v>0</v>
      </c>
      <c r="H10" s="502">
        <f t="shared" si="3"/>
        <v>0.25</v>
      </c>
      <c r="J10" s="500">
        <v>7</v>
      </c>
      <c r="K10" s="501">
        <v>20.5</v>
      </c>
      <c r="L10" s="501">
        <v>0.55000000000000004</v>
      </c>
    </row>
    <row r="11" spans="1:12" thickBot="1">
      <c r="A11" s="495">
        <v>8</v>
      </c>
      <c r="B11" s="496" t="s">
        <v>467</v>
      </c>
      <c r="C11" s="497">
        <v>16.22</v>
      </c>
      <c r="D11" s="497">
        <v>0</v>
      </c>
      <c r="E11" s="498">
        <f t="shared" si="0"/>
        <v>0</v>
      </c>
      <c r="F11" s="498">
        <f t="shared" si="1"/>
        <v>0</v>
      </c>
      <c r="G11" s="498">
        <f>VLOOKUP(D11,$J$3:$L$13,3,FALSE)</f>
        <v>0</v>
      </c>
      <c r="H11" s="502">
        <f t="shared" si="3"/>
        <v>0</v>
      </c>
      <c r="J11" s="500">
        <v>8</v>
      </c>
      <c r="K11" s="501">
        <v>27</v>
      </c>
      <c r="L11" s="501">
        <v>0.65</v>
      </c>
    </row>
    <row r="12" spans="1:12" thickBot="1">
      <c r="A12" s="900"/>
      <c r="B12" s="901"/>
      <c r="C12" s="901"/>
      <c r="D12" s="901"/>
      <c r="E12" s="901"/>
      <c r="F12" s="901"/>
      <c r="G12" s="901"/>
      <c r="H12" s="902"/>
      <c r="J12" s="500">
        <v>9</v>
      </c>
      <c r="K12" s="501">
        <v>34.5</v>
      </c>
      <c r="L12" s="501">
        <v>0.75</v>
      </c>
    </row>
    <row r="13" spans="1:12" ht="12" customHeight="1">
      <c r="A13" s="888" t="s">
        <v>468</v>
      </c>
      <c r="B13" s="889"/>
      <c r="C13" s="889"/>
      <c r="D13" s="889"/>
      <c r="E13" s="889"/>
      <c r="F13" s="890"/>
      <c r="G13" s="504">
        <f>SUM(F:F)</f>
        <v>71.024999999999991</v>
      </c>
      <c r="H13" s="505" t="s">
        <v>414</v>
      </c>
      <c r="J13" s="500">
        <v>10</v>
      </c>
      <c r="K13" s="501">
        <v>43</v>
      </c>
      <c r="L13" s="501">
        <v>0.85000000000000009</v>
      </c>
    </row>
    <row r="14" spans="1:12" ht="12" customHeight="1" thickBot="1">
      <c r="A14" s="891" t="s">
        <v>469</v>
      </c>
      <c r="B14" s="892"/>
      <c r="C14" s="892"/>
      <c r="D14" s="892"/>
      <c r="E14" s="892"/>
      <c r="F14" s="893"/>
      <c r="G14" s="506">
        <f>SUM(H:H)</f>
        <v>4.4614999999999991</v>
      </c>
      <c r="H14" s="507" t="s">
        <v>414</v>
      </c>
      <c r="J14" s="529"/>
      <c r="K14" s="530"/>
      <c r="L14" s="530"/>
    </row>
    <row r="15" spans="1:12" ht="11.25">
      <c r="D15" s="489"/>
      <c r="E15" s="489"/>
    </row>
    <row r="16" spans="1:12" ht="11.25">
      <c r="D16" s="489"/>
      <c r="E16" s="489"/>
    </row>
    <row r="17" spans="4:5" ht="11.25">
      <c r="D17" s="489"/>
      <c r="E17" s="489"/>
    </row>
    <row r="18" spans="4:5" ht="11.25">
      <c r="D18" s="489"/>
      <c r="E18" s="489"/>
    </row>
    <row r="19" spans="4:5" ht="11.25">
      <c r="D19" s="489"/>
      <c r="E19" s="489"/>
    </row>
    <row r="20" spans="4:5" ht="11.25">
      <c r="D20" s="489"/>
      <c r="E20" s="489"/>
    </row>
    <row r="21" spans="4:5" ht="11.25">
      <c r="D21" s="489"/>
      <c r="E21" s="489"/>
    </row>
    <row r="22" spans="4:5" ht="11.25">
      <c r="D22" s="489"/>
      <c r="E22" s="489"/>
    </row>
    <row r="23" spans="4:5" ht="11.25">
      <c r="D23" s="489"/>
      <c r="E23" s="489"/>
    </row>
    <row r="24" spans="4:5" ht="11.25">
      <c r="D24" s="489"/>
      <c r="E24" s="489"/>
    </row>
    <row r="25" spans="4:5" ht="11.25"/>
    <row r="26" spans="4:5" ht="11.25"/>
    <row r="27" spans="4:5" ht="11.25"/>
    <row r="28" spans="4:5" ht="11.25"/>
    <row r="29" spans="4:5" ht="11.25"/>
  </sheetData>
  <mergeCells count="5">
    <mergeCell ref="A13:F13"/>
    <mergeCell ref="A14:F14"/>
    <mergeCell ref="A2:C2"/>
    <mergeCell ref="A1:H1"/>
    <mergeCell ref="A12:H12"/>
  </mergeCells>
  <printOptions horizontalCentered="1"/>
  <pageMargins left="0.51181102362204722" right="0.51181102362204722" top="0.78740157480314965" bottom="0.78740157480314965" header="0.31496062992125984" footer="0.31496062992125984"/>
  <pageSetup paperSize="9" firstPageNumber="56" fitToHeight="0" orientation="portrait" useFirstPageNumber="1" r:id="rId1"/>
  <headerFoot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46B32-0A75-43A9-83E7-92303E8E5B72}">
  <sheetPr codeName="Planilha13">
    <tabColor theme="9" tint="-0.499984740745262"/>
  </sheetPr>
  <dimension ref="A1:IY60"/>
  <sheetViews>
    <sheetView view="pageBreakPreview" topLeftCell="A22" zoomScale="85" zoomScaleNormal="100" zoomScaleSheetLayoutView="85" workbookViewId="0">
      <selection activeCell="C6" sqref="C6:R10"/>
    </sheetView>
  </sheetViews>
  <sheetFormatPr defaultRowHeight="15"/>
  <cols>
    <col min="1" max="1" width="11.5703125" style="162" customWidth="1"/>
    <col min="2" max="2" width="44.7109375" style="162" customWidth="1"/>
    <col min="3" max="3" width="12.42578125" style="257" customWidth="1"/>
    <col min="4" max="4" width="3.28515625" style="162" customWidth="1"/>
    <col min="5" max="5" width="11.5703125" style="162" customWidth="1"/>
    <col min="6" max="6" width="7" style="162" customWidth="1"/>
    <col min="7" max="7" width="11.5703125" style="162" customWidth="1"/>
    <col min="8" max="12" width="5.7109375" style="168" customWidth="1"/>
    <col min="13" max="15" width="5.7109375" style="162" customWidth="1"/>
    <col min="16" max="259" width="9.7109375" style="162" customWidth="1"/>
    <col min="260" max="1026" width="9.7109375" style="163" customWidth="1"/>
    <col min="1027" max="16384" width="9.140625" style="163"/>
  </cols>
  <sheetData>
    <row r="1" spans="1:17" s="153" customFormat="1" ht="15.75">
      <c r="A1" s="906" t="s">
        <v>102</v>
      </c>
      <c r="B1" s="906"/>
      <c r="C1" s="906"/>
      <c r="D1" s="906"/>
      <c r="E1" s="152"/>
      <c r="F1" s="152"/>
      <c r="G1" s="152"/>
      <c r="H1" s="243"/>
      <c r="I1" s="244"/>
      <c r="J1" s="244"/>
      <c r="K1" s="244"/>
      <c r="L1" s="244"/>
    </row>
    <row r="2" spans="1:17" s="155" customFormat="1" ht="15" customHeight="1">
      <c r="A2" s="154"/>
      <c r="B2" s="154"/>
      <c r="C2" s="250"/>
      <c r="D2" s="154"/>
      <c r="E2" s="154"/>
      <c r="F2" s="154"/>
      <c r="G2" s="154"/>
      <c r="H2" s="903"/>
      <c r="I2" s="903"/>
      <c r="J2" s="903"/>
      <c r="K2" s="903"/>
      <c r="L2" s="903"/>
      <c r="M2" s="903"/>
      <c r="N2" s="903"/>
      <c r="O2" s="903"/>
      <c r="P2" s="903"/>
      <c r="Q2" s="903"/>
    </row>
    <row r="3" spans="1:17" s="157" customFormat="1" ht="12.75" customHeight="1">
      <c r="A3" s="156" t="s">
        <v>103</v>
      </c>
      <c r="B3" s="907" t="e">
        <f>_xlfn.CONCAT("PREFEITURA MUNICIPAL DE ",#REF!)</f>
        <v>#REF!</v>
      </c>
      <c r="C3" s="907"/>
      <c r="D3" s="907"/>
      <c r="E3" s="154"/>
      <c r="F3" s="154"/>
      <c r="G3" s="154"/>
      <c r="H3" s="903"/>
      <c r="I3" s="903"/>
      <c r="J3" s="903"/>
      <c r="K3" s="903"/>
      <c r="L3" s="903"/>
      <c r="M3" s="903"/>
      <c r="N3" s="903"/>
      <c r="O3" s="903"/>
      <c r="P3" s="903"/>
      <c r="Q3" s="903"/>
    </row>
    <row r="4" spans="1:17" s="157" customFormat="1" ht="12.75" customHeight="1">
      <c r="A4" s="156" t="s">
        <v>104</v>
      </c>
      <c r="B4" s="907" t="e">
        <f>#REF!</f>
        <v>#REF!</v>
      </c>
      <c r="C4" s="907"/>
      <c r="D4" s="907"/>
      <c r="E4" s="154"/>
      <c r="F4" s="154"/>
      <c r="G4" s="154"/>
      <c r="H4" s="903"/>
      <c r="I4" s="903"/>
      <c r="J4" s="903"/>
      <c r="K4" s="903"/>
      <c r="L4" s="903"/>
      <c r="M4" s="903"/>
      <c r="N4" s="903"/>
      <c r="O4" s="903"/>
      <c r="P4" s="903"/>
      <c r="Q4" s="903"/>
    </row>
    <row r="5" spans="1:17" s="157" customFormat="1" ht="12.75">
      <c r="A5" s="156" t="s">
        <v>105</v>
      </c>
      <c r="B5" s="907" t="e">
        <f>#REF!</f>
        <v>#REF!</v>
      </c>
      <c r="C5" s="907"/>
      <c r="D5" s="907"/>
      <c r="E5" s="154"/>
      <c r="F5" s="154"/>
      <c r="G5" s="154"/>
      <c r="H5" s="154"/>
      <c r="I5" s="154"/>
      <c r="J5" s="154"/>
      <c r="K5" s="154"/>
      <c r="L5" s="154"/>
    </row>
    <row r="6" spans="1:17" s="157" customFormat="1" ht="12.75">
      <c r="A6" s="158"/>
      <c r="B6" s="159"/>
      <c r="C6" s="251"/>
      <c r="D6" s="160"/>
      <c r="E6" s="154"/>
      <c r="F6" s="154"/>
      <c r="G6" s="154"/>
      <c r="H6" s="169"/>
      <c r="I6" s="154"/>
      <c r="J6" s="154"/>
      <c r="K6" s="154"/>
      <c r="L6" s="154"/>
    </row>
    <row r="7" spans="1:17">
      <c r="A7" s="908" t="s">
        <v>106</v>
      </c>
      <c r="B7" s="908"/>
      <c r="C7" s="908"/>
      <c r="D7" s="908"/>
      <c r="H7" s="911"/>
      <c r="I7" s="911"/>
      <c r="J7" s="911"/>
      <c r="K7" s="911"/>
      <c r="L7" s="911"/>
      <c r="M7" s="911"/>
      <c r="N7" s="911"/>
      <c r="O7" s="911"/>
    </row>
    <row r="8" spans="1:17" s="164" customFormat="1" ht="8.1" customHeight="1">
      <c r="B8" s="165"/>
      <c r="C8" s="252"/>
      <c r="D8" s="161"/>
      <c r="H8" s="911"/>
      <c r="I8" s="911"/>
      <c r="J8" s="911"/>
      <c r="K8" s="911"/>
      <c r="L8" s="911"/>
      <c r="M8" s="911"/>
      <c r="N8" s="911"/>
      <c r="O8" s="911"/>
    </row>
    <row r="9" spans="1:17">
      <c r="A9"/>
      <c r="B9" s="162" t="s">
        <v>107</v>
      </c>
      <c r="C9" s="252"/>
      <c r="D9" s="161"/>
      <c r="F9" s="168"/>
      <c r="H9" s="169"/>
    </row>
    <row r="10" spans="1:17" ht="8.1" customHeight="1">
      <c r="A10"/>
      <c r="C10" s="252"/>
      <c r="D10" s="161"/>
    </row>
    <row r="11" spans="1:17">
      <c r="A11" s="908" t="s">
        <v>108</v>
      </c>
      <c r="B11" s="908"/>
      <c r="C11" s="908"/>
      <c r="D11" s="908"/>
    </row>
    <row r="12" spans="1:17" s="164" customFormat="1" ht="6">
      <c r="C12" s="253"/>
      <c r="D12" s="165"/>
      <c r="H12" s="181"/>
      <c r="I12" s="181"/>
      <c r="J12" s="181"/>
      <c r="K12" s="181"/>
      <c r="L12" s="181"/>
    </row>
    <row r="13" spans="1:17">
      <c r="A13"/>
      <c r="B13" s="162" t="s">
        <v>214</v>
      </c>
      <c r="C13" s="253"/>
      <c r="D13" s="165"/>
      <c r="F13" s="909"/>
      <c r="G13" s="909"/>
      <c r="H13" s="909"/>
      <c r="I13" s="909"/>
      <c r="J13" s="909"/>
      <c r="K13" s="909"/>
    </row>
    <row r="14" spans="1:17" ht="8.1" customHeight="1">
      <c r="A14"/>
      <c r="B14" s="168"/>
      <c r="C14" s="254"/>
      <c r="D14" s="168"/>
      <c r="E14" s="168"/>
      <c r="F14" s="168"/>
      <c r="G14" s="168"/>
    </row>
    <row r="15" spans="1:17">
      <c r="A15" s="908" t="s">
        <v>109</v>
      </c>
      <c r="B15" s="908"/>
      <c r="C15" s="908"/>
      <c r="D15" s="908"/>
      <c r="F15" s="910"/>
      <c r="G15" s="910"/>
      <c r="H15" s="166"/>
      <c r="I15" s="166"/>
      <c r="J15" s="166"/>
      <c r="K15" s="166"/>
      <c r="L15" s="246"/>
      <c r="M15" s="170"/>
      <c r="N15" s="170"/>
      <c r="O15" s="170"/>
    </row>
    <row r="16" spans="1:17" s="164" customFormat="1" ht="6">
      <c r="C16" s="253"/>
      <c r="D16" s="167"/>
      <c r="H16" s="181"/>
      <c r="I16" s="245"/>
      <c r="J16" s="245"/>
      <c r="K16" s="245"/>
      <c r="L16" s="245"/>
      <c r="M16" s="171"/>
      <c r="N16" s="171"/>
      <c r="O16" s="171"/>
    </row>
    <row r="17" spans="1:15">
      <c r="A17" s="172" t="s">
        <v>110</v>
      </c>
      <c r="B17" s="173" t="s">
        <v>111</v>
      </c>
      <c r="C17" s="255">
        <v>4.01</v>
      </c>
      <c r="D17" s="174" t="s">
        <v>38</v>
      </c>
      <c r="F17" s="161"/>
      <c r="G17" s="161"/>
      <c r="I17" s="246"/>
      <c r="J17" s="246"/>
      <c r="K17" s="246"/>
      <c r="L17" s="246"/>
      <c r="M17" s="170"/>
      <c r="N17" s="170"/>
      <c r="O17" s="170"/>
    </row>
    <row r="18" spans="1:15">
      <c r="A18" s="172" t="s">
        <v>112</v>
      </c>
      <c r="B18" s="173" t="s">
        <v>83</v>
      </c>
      <c r="C18" s="255">
        <v>0</v>
      </c>
      <c r="D18" s="174" t="s">
        <v>38</v>
      </c>
      <c r="F18" s="161"/>
      <c r="G18" s="161"/>
      <c r="I18" s="246"/>
      <c r="J18" s="246"/>
      <c r="K18" s="246"/>
      <c r="L18" s="246"/>
      <c r="M18" s="170"/>
      <c r="N18" s="170"/>
      <c r="O18" s="170"/>
    </row>
    <row r="19" spans="1:15">
      <c r="A19" s="172" t="s">
        <v>113</v>
      </c>
      <c r="B19" s="173" t="s">
        <v>114</v>
      </c>
      <c r="C19" s="255">
        <v>1.1100000000000001</v>
      </c>
      <c r="D19" s="174" t="s">
        <v>38</v>
      </c>
      <c r="F19" s="161"/>
      <c r="G19" s="161"/>
      <c r="H19" s="175"/>
    </row>
    <row r="20" spans="1:15">
      <c r="A20" s="172" t="s">
        <v>115</v>
      </c>
      <c r="B20" s="173" t="s">
        <v>116</v>
      </c>
      <c r="C20" s="255">
        <v>0.96</v>
      </c>
      <c r="D20" s="174" t="s">
        <v>38</v>
      </c>
      <c r="F20" s="161"/>
      <c r="G20" s="161"/>
      <c r="H20" s="175"/>
    </row>
    <row r="21" spans="1:15" ht="8.1" customHeight="1">
      <c r="A21" s="161"/>
      <c r="B21" s="176"/>
      <c r="C21" s="256"/>
      <c r="D21" s="177"/>
      <c r="F21" s="161"/>
      <c r="G21" s="161"/>
      <c r="H21" s="175"/>
    </row>
    <row r="22" spans="1:15">
      <c r="A22" s="172" t="s">
        <v>117</v>
      </c>
      <c r="B22" s="173" t="s">
        <v>118</v>
      </c>
      <c r="C22" s="255">
        <v>7.3</v>
      </c>
      <c r="D22" s="174" t="s">
        <v>38</v>
      </c>
      <c r="F22" s="161"/>
      <c r="G22" s="161"/>
      <c r="H22" s="175"/>
    </row>
    <row r="23" spans="1:15" ht="8.1" customHeight="1">
      <c r="A23"/>
      <c r="B23"/>
      <c r="D23" s="168"/>
    </row>
    <row r="24" spans="1:15" ht="12.75" customHeight="1">
      <c r="A24" s="908" t="s">
        <v>119</v>
      </c>
      <c r="B24" s="908"/>
      <c r="C24" s="908"/>
      <c r="D24" s="908"/>
    </row>
    <row r="25" spans="1:15" ht="8.1" customHeight="1">
      <c r="A25" s="161"/>
      <c r="B25" s="161"/>
      <c r="C25" s="258"/>
      <c r="D25" s="161"/>
    </row>
    <row r="26" spans="1:15" ht="16.5" customHeight="1">
      <c r="A26" s="172" t="s">
        <v>120</v>
      </c>
      <c r="B26" s="178" t="s">
        <v>121</v>
      </c>
      <c r="C26" s="259">
        <f>C29+C31+C32+C33</f>
        <v>7.65</v>
      </c>
      <c r="D26" s="179" t="s">
        <v>38</v>
      </c>
    </row>
    <row r="27" spans="1:15" ht="12.75" customHeight="1">
      <c r="A27" s="161"/>
      <c r="B27" s="161"/>
      <c r="C27" s="258"/>
      <c r="D27" s="161"/>
    </row>
    <row r="28" spans="1:15" ht="13.5" customHeight="1">
      <c r="A28" s="161"/>
      <c r="B28" s="180" t="s">
        <v>122</v>
      </c>
      <c r="C28" s="255">
        <v>100</v>
      </c>
      <c r="D28" s="179" t="s">
        <v>38</v>
      </c>
    </row>
    <row r="29" spans="1:15" ht="12.75" customHeight="1">
      <c r="A29" s="161"/>
      <c r="B29" s="180" t="s">
        <v>123</v>
      </c>
      <c r="C29" s="255">
        <v>4</v>
      </c>
      <c r="D29" s="179" t="s">
        <v>38</v>
      </c>
    </row>
    <row r="30" spans="1:15" s="164" customFormat="1" ht="8.1" customHeight="1">
      <c r="C30" s="260"/>
      <c r="D30" s="167"/>
      <c r="H30" s="181"/>
      <c r="I30" s="181"/>
      <c r="J30" s="181"/>
      <c r="K30" s="181"/>
      <c r="L30" s="181"/>
    </row>
    <row r="31" spans="1:15">
      <c r="A31"/>
      <c r="B31" s="180" t="s">
        <v>85</v>
      </c>
      <c r="C31" s="255">
        <v>3</v>
      </c>
      <c r="D31" s="182" t="s">
        <v>38</v>
      </c>
      <c r="H31" s="175"/>
    </row>
    <row r="32" spans="1:15" ht="12.75" customHeight="1">
      <c r="A32"/>
      <c r="B32" s="180" t="s">
        <v>84</v>
      </c>
      <c r="C32" s="255">
        <v>0.65</v>
      </c>
      <c r="D32" s="182" t="s">
        <v>38</v>
      </c>
    </row>
    <row r="33" spans="1:12" ht="12.75" customHeight="1">
      <c r="A33"/>
      <c r="B33" s="180" t="s">
        <v>124</v>
      </c>
      <c r="C33" s="255">
        <v>0</v>
      </c>
      <c r="D33" s="174" t="s">
        <v>38</v>
      </c>
    </row>
    <row r="34" spans="1:12" ht="8.1" customHeight="1">
      <c r="A34"/>
      <c r="B34"/>
      <c r="C34" s="254"/>
      <c r="D34" s="168"/>
    </row>
    <row r="35" spans="1:12">
      <c r="A35" s="908" t="s">
        <v>125</v>
      </c>
      <c r="B35" s="908"/>
      <c r="C35" s="908"/>
      <c r="D35" s="908"/>
    </row>
    <row r="36" spans="1:12" s="164" customFormat="1" ht="6">
      <c r="C36" s="253"/>
      <c r="D36" s="165"/>
      <c r="H36" s="181"/>
      <c r="I36" s="181"/>
      <c r="J36" s="181"/>
      <c r="K36" s="181"/>
      <c r="L36" s="181"/>
    </row>
    <row r="37" spans="1:12" ht="12.75" customHeight="1">
      <c r="A37"/>
      <c r="B37" s="168" t="s">
        <v>126</v>
      </c>
      <c r="C37" s="912">
        <f>ROUND(((((1+((C17+C18+C20)/100))*(1+(C19/100))*(1+(C22/100)))/(1-(C26/100)))-1),4)</f>
        <v>0.23319999999999999</v>
      </c>
      <c r="D37" s="912"/>
      <c r="E37" s="904"/>
      <c r="F37" s="249"/>
      <c r="G37" s="249"/>
      <c r="H37" s="247"/>
    </row>
    <row r="38" spans="1:12" ht="12.75" customHeight="1">
      <c r="A38"/>
      <c r="B38" s="168" t="s">
        <v>127</v>
      </c>
      <c r="C38" s="912"/>
      <c r="D38" s="912"/>
      <c r="E38" s="904"/>
      <c r="F38" s="249"/>
      <c r="G38" s="249"/>
      <c r="H38" s="248"/>
    </row>
    <row r="39" spans="1:12">
      <c r="A39"/>
      <c r="B39"/>
      <c r="C39" s="261"/>
      <c r="D39"/>
    </row>
    <row r="40" spans="1:12" ht="27.75" customHeight="1">
      <c r="A40" s="905" t="str">
        <f>CONCATENATE("Declaro para os devidos fins que, conforme legislação tributária municipal, a base de cálculo do ISS para ",B13," é de 100 %, com a respectiva alíquota de ",C29,"%")</f>
        <v>Declaro para os devidos fins que, conforme legislação tributária municipal, a base de cálculo do ISS para Rodovias e Ferrovias é de 100 %, com a respectiva alíquota de 4%</v>
      </c>
      <c r="B40" s="905"/>
      <c r="C40" s="905"/>
      <c r="D40" s="905"/>
    </row>
    <row r="41" spans="1:12" ht="41.25" customHeight="1">
      <c r="A41" s="905" t="str">
        <f>CONCATENATE("Declaro para os devidos fins que o regime de Contribuição Previdenciária adotado para elaboração do orçamento foi ",B9,", e que esta é a alternativa mais adequada para a Administração Pública.")</f>
        <v>Declaro para os devidos fins que o regime de Contribuição Previdenciária adotado para elaboração do orçamento foi Sem Desoneração, e que esta é a alternativa mais adequada para a Administração Pública.</v>
      </c>
      <c r="B41" s="905"/>
      <c r="C41" s="905"/>
      <c r="D41" s="905"/>
    </row>
    <row r="43" spans="1:12">
      <c r="A43" s="161" t="s">
        <v>128</v>
      </c>
      <c r="B43" s="161"/>
      <c r="C43" s="252"/>
      <c r="D43"/>
    </row>
    <row r="44" spans="1:12">
      <c r="A44" s="161"/>
      <c r="B44" s="161"/>
      <c r="C44" s="252"/>
      <c r="D44"/>
    </row>
    <row r="45" spans="1:12">
      <c r="A45" s="161"/>
      <c r="B45" s="161"/>
      <c r="C45" s="252"/>
      <c r="D45"/>
    </row>
    <row r="46" spans="1:12">
      <c r="A46" s="161"/>
      <c r="B46" s="161"/>
      <c r="C46" s="252"/>
      <c r="D46"/>
    </row>
    <row r="47" spans="1:12">
      <c r="A47" s="161"/>
      <c r="B47" s="161"/>
      <c r="C47" s="252"/>
      <c r="D47"/>
    </row>
    <row r="49" spans="1:4">
      <c r="A49" s="183"/>
      <c r="B49" s="238"/>
      <c r="C49" s="254"/>
      <c r="D49"/>
    </row>
    <row r="50" spans="1:4">
      <c r="A50" s="183"/>
      <c r="B50" s="239"/>
      <c r="C50" s="254"/>
      <c r="D50"/>
    </row>
    <row r="53" spans="1:4">
      <c r="C53" s="262"/>
    </row>
    <row r="55" spans="1:4">
      <c r="B55" s="184"/>
      <c r="C55" s="263"/>
      <c r="D55" s="184"/>
    </row>
    <row r="56" spans="1:4">
      <c r="A56" s="183"/>
      <c r="B56" s="184"/>
      <c r="C56" s="263"/>
      <c r="D56" s="184"/>
    </row>
    <row r="57" spans="1:4">
      <c r="A57" s="183"/>
      <c r="B57" s="184"/>
      <c r="C57" s="263"/>
      <c r="D57" s="184"/>
    </row>
    <row r="58" spans="1:4">
      <c r="B58" s="184"/>
      <c r="C58" s="263"/>
      <c r="D58" s="184"/>
    </row>
    <row r="59" spans="1:4">
      <c r="B59" s="184"/>
      <c r="C59" s="263"/>
      <c r="D59" s="184"/>
    </row>
    <row r="60" spans="1:4">
      <c r="B60" s="184"/>
      <c r="C60" s="263"/>
      <c r="D60" s="184"/>
    </row>
  </sheetData>
  <mergeCells count="17">
    <mergeCell ref="A41:D41"/>
    <mergeCell ref="A15:D15"/>
    <mergeCell ref="A24:D24"/>
    <mergeCell ref="A35:D35"/>
    <mergeCell ref="C37:D38"/>
    <mergeCell ref="H2:Q4"/>
    <mergeCell ref="E37:E38"/>
    <mergeCell ref="A40:D40"/>
    <mergeCell ref="A1:D1"/>
    <mergeCell ref="B3:D3"/>
    <mergeCell ref="B4:D4"/>
    <mergeCell ref="B5:D5"/>
    <mergeCell ref="A7:D7"/>
    <mergeCell ref="A11:D11"/>
    <mergeCell ref="F13:K13"/>
    <mergeCell ref="F15:G15"/>
    <mergeCell ref="H7:O8"/>
  </mergeCells>
  <conditionalFormatting sqref="E37:H37">
    <cfRule type="cellIs" dxfId="0" priority="1" stopIfTrue="1" operator="equal">
      <formula>"Atende"</formula>
    </cfRule>
  </conditionalFormatting>
  <dataValidations count="4">
    <dataValidation type="decimal" allowBlank="1" showErrorMessage="1" errorTitle="Atenção" error="O valor deve estar entre 2%  e  5%" sqref="C29" xr:uid="{DA534C0B-68EE-42C4-AB4C-D2ECB4EA75DC}">
      <formula1>2</formula1>
      <formula2>5</formula2>
    </dataValidation>
    <dataValidation type="decimal" allowBlank="1" showErrorMessage="1" errorTitle="Atenção" error="O valor deve estar entre 0 e 100" sqref="C28" xr:uid="{410B19AD-3F45-473E-9E93-BDD6E70A38C1}">
      <formula1>0</formula1>
      <formula2>100</formula2>
    </dataValidation>
    <dataValidation type="list" allowBlank="1" showErrorMessage="1" sqref="B13" xr:uid="{BA6C2AA0-015B-467A-AE48-8B3AE759D535}">
      <mc:AlternateContent xmlns:x12ac="http://schemas.microsoft.com/office/spreadsheetml/2011/1/ac" xmlns:mc="http://schemas.openxmlformats.org/markup-compatibility/2006">
        <mc:Choice Requires="x12ac">
          <x12ac:list>Edificações,Fornecimento de Materiais e Equipamentos,"Redes de Água, Esgoto ou Correlatas",Rodovias e Ferrovias,"Portuárias, Marítimas e Fluviais",</x12ac:list>
        </mc:Choice>
        <mc:Fallback>
          <formula1>"Edificações,Fornecimento de Materiais e Equipamentos,Redes de Água, Esgoto ou Correlatas,Rodovias e Ferrovias,Portuárias, Marítimas e Fluviais,"</formula1>
        </mc:Fallback>
      </mc:AlternateContent>
    </dataValidation>
    <dataValidation type="list" allowBlank="1" showErrorMessage="1" sqref="B9" xr:uid="{06465850-DA08-40D0-A09A-7549255E5C33}">
      <formula1>"Com Desoneração,Sem Desoneração"</formula1>
    </dataValidation>
  </dataValidations>
  <printOptions horizontalCentered="1" verticalCentered="1"/>
  <pageMargins left="0.51181102362204722" right="0.51181102362204722" top="0.78740157480314965" bottom="0.78740157480314965" header="0.31496062992125984" footer="0.31496062992125984"/>
  <pageSetup paperSize="9" orientation="portrait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EDF77-9F3E-4397-B2E2-D472791BE8C8}">
  <sheetPr codeName="Planilha14">
    <tabColor theme="9" tint="-0.499984740745262"/>
  </sheetPr>
  <dimension ref="A1:ID60"/>
  <sheetViews>
    <sheetView view="pageBreakPreview" topLeftCell="A36" zoomScaleNormal="100" zoomScaleSheetLayoutView="100" workbookViewId="0">
      <selection activeCell="C6" sqref="C6:R10"/>
    </sheetView>
  </sheetViews>
  <sheetFormatPr defaultRowHeight="15"/>
  <cols>
    <col min="1" max="1" width="11.5703125" style="162" customWidth="1"/>
    <col min="2" max="2" width="44.7109375" style="162" customWidth="1"/>
    <col min="3" max="3" width="12.42578125" style="257" customWidth="1"/>
    <col min="4" max="4" width="3.28515625" style="162" customWidth="1"/>
    <col min="5" max="238" width="9.7109375" style="162" customWidth="1"/>
    <col min="239" max="1005" width="9.7109375" style="163" customWidth="1"/>
    <col min="1006" max="16384" width="9.140625" style="163"/>
  </cols>
  <sheetData>
    <row r="1" spans="1:4" s="153" customFormat="1" ht="15.75">
      <c r="A1" s="906" t="s">
        <v>212</v>
      </c>
      <c r="B1" s="906"/>
      <c r="C1" s="906"/>
      <c r="D1" s="906"/>
    </row>
    <row r="2" spans="1:4" s="155" customFormat="1" ht="15" customHeight="1">
      <c r="A2" s="154"/>
      <c r="B2" s="154"/>
      <c r="C2" s="250"/>
      <c r="D2" s="154"/>
    </row>
    <row r="3" spans="1:4" s="157" customFormat="1" ht="12.75" customHeight="1">
      <c r="A3" s="156" t="s">
        <v>103</v>
      </c>
      <c r="B3" s="907" t="e">
        <f>_xlfn.CONCAT("PREFEITURA MUNICIPAL DE ",#REF!)</f>
        <v>#REF!</v>
      </c>
      <c r="C3" s="907"/>
      <c r="D3" s="907"/>
    </row>
    <row r="4" spans="1:4" s="157" customFormat="1" ht="12.75" customHeight="1">
      <c r="A4" s="156" t="s">
        <v>104</v>
      </c>
      <c r="B4" s="907" t="e">
        <f>#REF!</f>
        <v>#REF!</v>
      </c>
      <c r="C4" s="907"/>
      <c r="D4" s="907"/>
    </row>
    <row r="5" spans="1:4" s="157" customFormat="1" ht="12.75">
      <c r="A5" s="156" t="s">
        <v>105</v>
      </c>
      <c r="B5" s="907" t="e">
        <f>#REF!</f>
        <v>#REF!</v>
      </c>
      <c r="C5" s="907"/>
      <c r="D5" s="907"/>
    </row>
    <row r="6" spans="1:4" s="157" customFormat="1" ht="12.75">
      <c r="A6" s="158"/>
      <c r="B6" s="159"/>
      <c r="C6" s="251"/>
      <c r="D6" s="160"/>
    </row>
    <row r="7" spans="1:4">
      <c r="A7" s="908" t="s">
        <v>106</v>
      </c>
      <c r="B7" s="908"/>
      <c r="C7" s="908"/>
      <c r="D7" s="908"/>
    </row>
    <row r="8" spans="1:4" s="164" customFormat="1" ht="8.1" customHeight="1">
      <c r="B8" s="165"/>
      <c r="C8" s="252"/>
      <c r="D8" s="161"/>
    </row>
    <row r="9" spans="1:4">
      <c r="A9"/>
      <c r="B9" s="162" t="s">
        <v>107</v>
      </c>
      <c r="C9" s="252"/>
      <c r="D9" s="161"/>
    </row>
    <row r="10" spans="1:4" ht="8.1" customHeight="1">
      <c r="A10"/>
      <c r="C10" s="252"/>
      <c r="D10" s="161"/>
    </row>
    <row r="11" spans="1:4">
      <c r="A11" s="908" t="s">
        <v>108</v>
      </c>
      <c r="B11" s="908"/>
      <c r="C11" s="908"/>
      <c r="D11" s="908"/>
    </row>
    <row r="12" spans="1:4" s="164" customFormat="1" ht="6">
      <c r="C12" s="253"/>
      <c r="D12" s="165"/>
    </row>
    <row r="13" spans="1:4">
      <c r="A13"/>
      <c r="B13" s="162" t="s">
        <v>213</v>
      </c>
      <c r="C13" s="253"/>
      <c r="D13" s="165"/>
    </row>
    <row r="14" spans="1:4" ht="8.1" customHeight="1">
      <c r="A14"/>
      <c r="B14" s="168"/>
      <c r="C14" s="254"/>
      <c r="D14" s="168"/>
    </row>
    <row r="15" spans="1:4">
      <c r="A15" s="908" t="s">
        <v>109</v>
      </c>
      <c r="B15" s="908"/>
      <c r="C15" s="908"/>
      <c r="D15" s="908"/>
    </row>
    <row r="16" spans="1:4" s="164" customFormat="1" ht="6">
      <c r="C16" s="253"/>
      <c r="D16" s="167"/>
    </row>
    <row r="17" spans="1:4">
      <c r="A17" s="172" t="s">
        <v>110</v>
      </c>
      <c r="B17" s="173" t="s">
        <v>111</v>
      </c>
      <c r="C17" s="255">
        <v>2</v>
      </c>
      <c r="D17" s="174" t="s">
        <v>38</v>
      </c>
    </row>
    <row r="18" spans="1:4">
      <c r="A18" s="172" t="s">
        <v>112</v>
      </c>
      <c r="B18" s="173" t="s">
        <v>83</v>
      </c>
      <c r="C18" s="255">
        <v>1.72</v>
      </c>
      <c r="D18" s="174" t="s">
        <v>38</v>
      </c>
    </row>
    <row r="19" spans="1:4">
      <c r="A19" s="172" t="s">
        <v>113</v>
      </c>
      <c r="B19" s="173" t="s">
        <v>114</v>
      </c>
      <c r="C19" s="255">
        <v>0.61</v>
      </c>
      <c r="D19" s="174" t="s">
        <v>38</v>
      </c>
    </row>
    <row r="20" spans="1:4">
      <c r="A20" s="172" t="s">
        <v>115</v>
      </c>
      <c r="B20" s="173" t="s">
        <v>116</v>
      </c>
      <c r="C20" s="255">
        <v>1.5</v>
      </c>
      <c r="D20" s="174" t="s">
        <v>38</v>
      </c>
    </row>
    <row r="21" spans="1:4" ht="8.1" customHeight="1">
      <c r="A21" s="161"/>
      <c r="B21" s="176"/>
      <c r="C21" s="256"/>
      <c r="D21" s="177"/>
    </row>
    <row r="22" spans="1:4">
      <c r="A22" s="172" t="s">
        <v>117</v>
      </c>
      <c r="B22" s="173" t="s">
        <v>118</v>
      </c>
      <c r="C22" s="255">
        <v>3</v>
      </c>
      <c r="D22" s="174" t="s">
        <v>38</v>
      </c>
    </row>
    <row r="23" spans="1:4" ht="8.1" customHeight="1">
      <c r="A23"/>
      <c r="B23"/>
      <c r="D23" s="168"/>
    </row>
    <row r="24" spans="1:4" ht="12.75" customHeight="1">
      <c r="A24" s="908" t="s">
        <v>119</v>
      </c>
      <c r="B24" s="908"/>
      <c r="C24" s="908"/>
      <c r="D24" s="908"/>
    </row>
    <row r="25" spans="1:4" ht="8.1" customHeight="1">
      <c r="A25" s="161"/>
      <c r="B25" s="161"/>
      <c r="C25" s="258"/>
      <c r="D25" s="161"/>
    </row>
    <row r="26" spans="1:4" ht="16.5" customHeight="1">
      <c r="A26" s="172" t="s">
        <v>120</v>
      </c>
      <c r="B26" s="178" t="s">
        <v>121</v>
      </c>
      <c r="C26" s="259">
        <f>C29+C31+C32+C33</f>
        <v>5.65</v>
      </c>
      <c r="D26" s="179" t="s">
        <v>38</v>
      </c>
    </row>
    <row r="27" spans="1:4" ht="12.75" customHeight="1">
      <c r="A27" s="161"/>
      <c r="B27" s="161"/>
      <c r="C27" s="258"/>
      <c r="D27" s="161"/>
    </row>
    <row r="28" spans="1:4" ht="13.5" customHeight="1">
      <c r="A28" s="161"/>
      <c r="B28" s="180" t="s">
        <v>122</v>
      </c>
      <c r="C28" s="255">
        <v>100</v>
      </c>
      <c r="D28" s="179" t="s">
        <v>38</v>
      </c>
    </row>
    <row r="29" spans="1:4" ht="12.75" customHeight="1">
      <c r="A29" s="161"/>
      <c r="B29" s="180" t="s">
        <v>123</v>
      </c>
      <c r="C29" s="255">
        <v>2</v>
      </c>
      <c r="D29" s="179" t="s">
        <v>38</v>
      </c>
    </row>
    <row r="30" spans="1:4" s="164" customFormat="1" ht="8.1" customHeight="1">
      <c r="C30" s="260"/>
      <c r="D30" s="167"/>
    </row>
    <row r="31" spans="1:4">
      <c r="A31"/>
      <c r="B31" s="180" t="s">
        <v>85</v>
      </c>
      <c r="C31" s="255">
        <v>3</v>
      </c>
      <c r="D31" s="182" t="s">
        <v>38</v>
      </c>
    </row>
    <row r="32" spans="1:4" ht="12.75" customHeight="1">
      <c r="A32"/>
      <c r="B32" s="180" t="s">
        <v>84</v>
      </c>
      <c r="C32" s="255">
        <v>0.65</v>
      </c>
      <c r="D32" s="182" t="s">
        <v>38</v>
      </c>
    </row>
    <row r="33" spans="1:4" ht="12.75" customHeight="1">
      <c r="A33"/>
      <c r="B33" s="180" t="s">
        <v>124</v>
      </c>
      <c r="C33" s="255">
        <v>0</v>
      </c>
      <c r="D33" s="174" t="s">
        <v>38</v>
      </c>
    </row>
    <row r="34" spans="1:4" ht="8.1" customHeight="1">
      <c r="A34"/>
      <c r="B34"/>
      <c r="C34" s="254"/>
      <c r="D34" s="168"/>
    </row>
    <row r="35" spans="1:4">
      <c r="A35" s="908" t="s">
        <v>125</v>
      </c>
      <c r="B35" s="908"/>
      <c r="C35" s="908"/>
      <c r="D35" s="908"/>
    </row>
    <row r="36" spans="1:4" s="164" customFormat="1" ht="6">
      <c r="C36" s="253"/>
      <c r="D36" s="165"/>
    </row>
    <row r="37" spans="1:4" ht="12.75" customHeight="1">
      <c r="A37"/>
      <c r="B37" s="168" t="s">
        <v>126</v>
      </c>
      <c r="C37" s="912">
        <f>ROUND(((((1+((C17+C18+C20)/100))*(1+(C19/100))*(1+(C22/100)))/(1-(C26/100)))-1),4)</f>
        <v>0.15570000000000001</v>
      </c>
      <c r="D37" s="912"/>
    </row>
    <row r="38" spans="1:4" ht="12.75" customHeight="1">
      <c r="A38"/>
      <c r="B38" s="168" t="s">
        <v>127</v>
      </c>
      <c r="C38" s="912"/>
      <c r="D38" s="912"/>
    </row>
    <row r="39" spans="1:4">
      <c r="A39"/>
      <c r="B39"/>
      <c r="C39" s="261"/>
      <c r="D39"/>
    </row>
    <row r="40" spans="1:4" ht="27.75" customHeight="1">
      <c r="A40" s="905" t="str">
        <f>CONCATENATE("Declaro para os devidos fins que, conforme legislação tributária municipal, a base de cálculo do ISS para ",B13," é de 100 %, com a respectiva alíquota de ",C29,"%")</f>
        <v>Declaro para os devidos fins que, conforme legislação tributária municipal, a base de cálculo do ISS para Fornecimento de Materiais e Equipamentos é de 100 %, com a respectiva alíquota de 2%</v>
      </c>
      <c r="B40" s="905"/>
      <c r="C40" s="905"/>
      <c r="D40" s="905"/>
    </row>
    <row r="41" spans="1:4" ht="41.25" customHeight="1">
      <c r="A41" s="905" t="str">
        <f>CONCATENATE("Declaro para os devidos fins que o regime de Contribuição Previdenciária adotado para elaboração do orçamento foi ",B9,", e que esta é a alternativa mais adequada para a Administração Pública.")</f>
        <v>Declaro para os devidos fins que o regime de Contribuição Previdenciária adotado para elaboração do orçamento foi Sem Desoneração, e que esta é a alternativa mais adequada para a Administração Pública.</v>
      </c>
      <c r="B41" s="905"/>
      <c r="C41" s="905"/>
      <c r="D41" s="905"/>
    </row>
    <row r="43" spans="1:4">
      <c r="A43" s="161" t="s">
        <v>128</v>
      </c>
      <c r="B43" s="161"/>
      <c r="C43" s="252"/>
      <c r="D43"/>
    </row>
    <row r="44" spans="1:4">
      <c r="A44" s="161"/>
      <c r="B44" s="161"/>
      <c r="C44" s="252"/>
      <c r="D44"/>
    </row>
    <row r="45" spans="1:4">
      <c r="A45" s="161"/>
      <c r="B45" s="161"/>
      <c r="C45" s="252"/>
      <c r="D45"/>
    </row>
    <row r="46" spans="1:4">
      <c r="A46" s="161"/>
      <c r="B46" s="161"/>
      <c r="C46" s="252"/>
      <c r="D46"/>
    </row>
    <row r="47" spans="1:4">
      <c r="A47" s="161"/>
      <c r="B47" s="161"/>
      <c r="C47" s="252"/>
      <c r="D47"/>
    </row>
    <row r="49" spans="1:4">
      <c r="A49" s="183"/>
      <c r="B49" s="238"/>
      <c r="C49" s="254"/>
      <c r="D49"/>
    </row>
    <row r="50" spans="1:4">
      <c r="A50" s="183"/>
      <c r="B50" s="239"/>
      <c r="C50" s="254"/>
      <c r="D50"/>
    </row>
    <row r="53" spans="1:4">
      <c r="C53" s="262"/>
    </row>
    <row r="55" spans="1:4">
      <c r="B55" s="184"/>
      <c r="C55" s="263"/>
      <c r="D55" s="184"/>
    </row>
    <row r="56" spans="1:4">
      <c r="A56" s="183"/>
      <c r="B56" s="184"/>
      <c r="C56" s="263"/>
      <c r="D56" s="184"/>
    </row>
    <row r="57" spans="1:4">
      <c r="A57" s="183"/>
      <c r="B57" s="184"/>
      <c r="C57" s="263"/>
      <c r="D57" s="184"/>
    </row>
    <row r="58" spans="1:4">
      <c r="B58" s="184"/>
      <c r="C58" s="263"/>
      <c r="D58" s="184"/>
    </row>
    <row r="59" spans="1:4">
      <c r="B59" s="184"/>
      <c r="C59" s="263"/>
      <c r="D59" s="184"/>
    </row>
    <row r="60" spans="1:4">
      <c r="B60" s="184"/>
      <c r="C60" s="263"/>
      <c r="D60" s="184"/>
    </row>
  </sheetData>
  <mergeCells count="12">
    <mergeCell ref="C37:D38"/>
    <mergeCell ref="A40:D40"/>
    <mergeCell ref="A41:D41"/>
    <mergeCell ref="A11:D11"/>
    <mergeCell ref="A15:D15"/>
    <mergeCell ref="A24:D24"/>
    <mergeCell ref="A35:D35"/>
    <mergeCell ref="A1:D1"/>
    <mergeCell ref="B3:D3"/>
    <mergeCell ref="B4:D4"/>
    <mergeCell ref="B5:D5"/>
    <mergeCell ref="A7:D7"/>
  </mergeCells>
  <dataValidations count="4">
    <dataValidation type="list" allowBlank="1" showErrorMessage="1" sqref="B9" xr:uid="{66A3592C-F5C4-49BA-956C-381D8B670A25}">
      <formula1>"Com Desoneração,Sem Desoneração"</formula1>
    </dataValidation>
    <dataValidation type="list" allowBlank="1" showErrorMessage="1" sqref="B13" xr:uid="{6EFDF913-F723-4977-AEA0-2901A164467B}">
      <mc:AlternateContent xmlns:x12ac="http://schemas.microsoft.com/office/spreadsheetml/2011/1/ac" xmlns:mc="http://schemas.openxmlformats.org/markup-compatibility/2006">
        <mc:Choice Requires="x12ac">
          <x12ac:list>Edificações,Fornecimento de Materiais e Equipamentos,"Redes de Água, Esgoto ou Correlatas",Rodovias e Ferrovias,"Portuárias, Marítimas e Fluviais",</x12ac:list>
        </mc:Choice>
        <mc:Fallback>
          <formula1>"Edificações,Fornecimento de Materiais e Equipamentos,Redes de Água, Esgoto ou Correlatas,Rodovias e Ferrovias,Portuárias, Marítimas e Fluviais,"</formula1>
        </mc:Fallback>
      </mc:AlternateContent>
    </dataValidation>
    <dataValidation type="decimal" allowBlank="1" showErrorMessage="1" errorTitle="Atenção" error="O valor deve estar entre 0 e 100" sqref="C28" xr:uid="{02AA0D88-EB0F-4710-99C2-35B0BAE898FC}">
      <formula1>0</formula1>
      <formula2>100</formula2>
    </dataValidation>
    <dataValidation type="decimal" allowBlank="1" showErrorMessage="1" errorTitle="Atenção" error="O valor deve estar entre 2%  e  5%" sqref="C29" xr:uid="{F66D40D3-4806-4B26-BFC7-23F29E4F724D}">
      <formula1>2</formula1>
      <formula2>5</formula2>
    </dataValidation>
  </dataValidations>
  <printOptions horizontalCentered="1" verticalCentered="1"/>
  <pageMargins left="0.51181102362204722" right="0.51181102362204722" top="0.78740157480314965" bottom="0.78740157480314965" header="0.31496062992125984" footer="0.31496062992125984"/>
  <pageSetup paperSize="9" orientation="portrait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EDC737-076F-40EC-A353-07F9BF301F42}">
  <sheetPr codeName="Planilha15">
    <tabColor theme="9" tint="-0.499984740745262"/>
    <pageSetUpPr fitToPage="1"/>
  </sheetPr>
  <dimension ref="A1:C39"/>
  <sheetViews>
    <sheetView topLeftCell="A36" workbookViewId="0">
      <selection activeCell="C6" sqref="C6:R10"/>
    </sheetView>
  </sheetViews>
  <sheetFormatPr defaultRowHeight="15"/>
  <cols>
    <col min="1" max="1" width="5.140625" style="186" customWidth="1"/>
    <col min="2" max="2" width="80.5703125" style="186" customWidth="1"/>
    <col min="3" max="3" width="9" style="297" customWidth="1"/>
    <col min="4" max="16384" width="9.140625" style="140"/>
  </cols>
  <sheetData>
    <row r="1" spans="1:3" ht="24.95" customHeight="1">
      <c r="A1" s="915" t="s">
        <v>211</v>
      </c>
      <c r="B1" s="916"/>
      <c r="C1" s="917"/>
    </row>
    <row r="2" spans="1:3">
      <c r="A2" s="913" t="s">
        <v>146</v>
      </c>
      <c r="B2" s="914"/>
      <c r="C2" s="293" t="s">
        <v>147</v>
      </c>
    </row>
    <row r="3" spans="1:3">
      <c r="A3" s="291" t="s">
        <v>148</v>
      </c>
      <c r="B3" s="292" t="s">
        <v>149</v>
      </c>
      <c r="C3" s="294">
        <v>0.2</v>
      </c>
    </row>
    <row r="4" spans="1:3">
      <c r="A4" s="291" t="s">
        <v>150</v>
      </c>
      <c r="B4" s="292" t="s">
        <v>151</v>
      </c>
      <c r="C4" s="294">
        <v>0.08</v>
      </c>
    </row>
    <row r="5" spans="1:3">
      <c r="A5" s="291" t="s">
        <v>152</v>
      </c>
      <c r="B5" s="292" t="s">
        <v>153</v>
      </c>
      <c r="C5" s="294">
        <v>1.7999999999999999E-2</v>
      </c>
    </row>
    <row r="6" spans="1:3">
      <c r="A6" s="291" t="s">
        <v>154</v>
      </c>
      <c r="B6" s="292" t="s">
        <v>155</v>
      </c>
      <c r="C6" s="294">
        <v>1.2999999999999999E-2</v>
      </c>
    </row>
    <row r="7" spans="1:3">
      <c r="A7" s="291" t="s">
        <v>156</v>
      </c>
      <c r="B7" s="292" t="s">
        <v>157</v>
      </c>
      <c r="C7" s="294">
        <v>0</v>
      </c>
    </row>
    <row r="8" spans="1:3">
      <c r="A8" s="291" t="s">
        <v>158</v>
      </c>
      <c r="B8" s="292" t="s">
        <v>159</v>
      </c>
      <c r="C8" s="294">
        <v>2E-3</v>
      </c>
    </row>
    <row r="9" spans="1:3">
      <c r="A9" s="291" t="s">
        <v>160</v>
      </c>
      <c r="B9" s="292" t="s">
        <v>161</v>
      </c>
      <c r="C9" s="294">
        <v>2.5000000000000001E-2</v>
      </c>
    </row>
    <row r="10" spans="1:3">
      <c r="A10" s="291" t="s">
        <v>162</v>
      </c>
      <c r="B10" s="292" t="s">
        <v>163</v>
      </c>
      <c r="C10" s="294">
        <v>0.03</v>
      </c>
    </row>
    <row r="11" spans="1:3">
      <c r="A11" s="291" t="s">
        <v>164</v>
      </c>
      <c r="B11" s="292" t="s">
        <v>165</v>
      </c>
      <c r="C11" s="294">
        <v>0.01</v>
      </c>
    </row>
    <row r="12" spans="1:3">
      <c r="A12" s="918" t="s">
        <v>166</v>
      </c>
      <c r="B12" s="919"/>
      <c r="C12" s="295">
        <v>0.378</v>
      </c>
    </row>
    <row r="13" spans="1:3">
      <c r="A13" s="913" t="s">
        <v>167</v>
      </c>
      <c r="B13" s="914"/>
      <c r="C13" s="293" t="s">
        <v>147</v>
      </c>
    </row>
    <row r="14" spans="1:3">
      <c r="A14" s="291" t="s">
        <v>168</v>
      </c>
      <c r="B14" s="292" t="s">
        <v>169</v>
      </c>
      <c r="C14" s="294">
        <v>0.17519999999999999</v>
      </c>
    </row>
    <row r="15" spans="1:3">
      <c r="A15" s="291" t="s">
        <v>170</v>
      </c>
      <c r="B15" s="292" t="s">
        <v>171</v>
      </c>
      <c r="C15" s="294">
        <v>3.9100000000000003E-2</v>
      </c>
    </row>
    <row r="16" spans="1:3">
      <c r="A16" s="291" t="s">
        <v>172</v>
      </c>
      <c r="B16" s="292" t="s">
        <v>173</v>
      </c>
      <c r="C16" s="294">
        <v>7.6E-3</v>
      </c>
    </row>
    <row r="17" spans="1:3">
      <c r="A17" s="291" t="s">
        <v>174</v>
      </c>
      <c r="B17" s="292" t="s">
        <v>175</v>
      </c>
      <c r="C17" s="294">
        <v>1.1000000000000001E-3</v>
      </c>
    </row>
    <row r="18" spans="1:3">
      <c r="A18" s="291" t="s">
        <v>176</v>
      </c>
      <c r="B18" s="292" t="s">
        <v>177</v>
      </c>
      <c r="C18" s="294">
        <v>6.7000000000000002E-3</v>
      </c>
    </row>
    <row r="19" spans="1:3">
      <c r="A19" s="291" t="s">
        <v>178</v>
      </c>
      <c r="B19" s="292" t="s">
        <v>179</v>
      </c>
      <c r="C19" s="294">
        <v>0.1011</v>
      </c>
    </row>
    <row r="20" spans="1:3">
      <c r="A20" s="291" t="s">
        <v>180</v>
      </c>
      <c r="B20" s="292" t="s">
        <v>181</v>
      </c>
      <c r="C20" s="294">
        <v>3.3999999999999998E-3</v>
      </c>
    </row>
    <row r="21" spans="1:3">
      <c r="A21" s="918" t="s">
        <v>182</v>
      </c>
      <c r="B21" s="919"/>
      <c r="C21" s="295">
        <v>0.3342</v>
      </c>
    </row>
    <row r="22" spans="1:3">
      <c r="A22" s="913" t="s">
        <v>183</v>
      </c>
      <c r="B22" s="914"/>
      <c r="C22" s="293" t="s">
        <v>147</v>
      </c>
    </row>
    <row r="23" spans="1:3">
      <c r="A23" s="291" t="s">
        <v>184</v>
      </c>
      <c r="B23" s="292" t="s">
        <v>185</v>
      </c>
      <c r="C23" s="294">
        <v>5.3400000000000003E-2</v>
      </c>
    </row>
    <row r="24" spans="1:3">
      <c r="A24" s="291" t="s">
        <v>186</v>
      </c>
      <c r="B24" s="292" t="s">
        <v>187</v>
      </c>
      <c r="C24" s="294">
        <v>0.112</v>
      </c>
    </row>
    <row r="25" spans="1:3">
      <c r="A25" s="291" t="s">
        <v>188</v>
      </c>
      <c r="B25" s="292" t="s">
        <v>189</v>
      </c>
      <c r="C25" s="294">
        <v>0.1129</v>
      </c>
    </row>
    <row r="26" spans="1:3">
      <c r="A26" s="291" t="s">
        <v>190</v>
      </c>
      <c r="B26" s="292" t="s">
        <v>191</v>
      </c>
      <c r="C26" s="294">
        <v>8.9999999999999993E-3</v>
      </c>
    </row>
    <row r="27" spans="1:3">
      <c r="A27" s="291" t="s">
        <v>192</v>
      </c>
      <c r="B27" s="292" t="s">
        <v>193</v>
      </c>
      <c r="C27" s="294">
        <v>2.2599999999999999E-2</v>
      </c>
    </row>
    <row r="28" spans="1:3">
      <c r="A28" s="918" t="s">
        <v>194</v>
      </c>
      <c r="B28" s="919"/>
      <c r="C28" s="295">
        <v>0.30990000000000001</v>
      </c>
    </row>
    <row r="29" spans="1:3">
      <c r="A29" s="913" t="s">
        <v>195</v>
      </c>
      <c r="B29" s="914"/>
      <c r="C29" s="293" t="s">
        <v>147</v>
      </c>
    </row>
    <row r="30" spans="1:3">
      <c r="A30" s="291" t="s">
        <v>196</v>
      </c>
      <c r="B30" s="292" t="s">
        <v>197</v>
      </c>
      <c r="C30" s="294">
        <v>0.1263</v>
      </c>
    </row>
    <row r="31" spans="1:3">
      <c r="A31" s="918" t="s">
        <v>198</v>
      </c>
      <c r="B31" s="919"/>
      <c r="C31" s="295">
        <v>0.1263</v>
      </c>
    </row>
    <row r="32" spans="1:3">
      <c r="A32" s="922" t="s">
        <v>199</v>
      </c>
      <c r="B32" s="923"/>
      <c r="C32" s="296"/>
    </row>
    <row r="33" spans="1:3">
      <c r="A33" s="913" t="s">
        <v>200</v>
      </c>
      <c r="B33" s="914"/>
      <c r="C33" s="293" t="s">
        <v>147</v>
      </c>
    </row>
    <row r="34" spans="1:3">
      <c r="A34" s="291" t="s">
        <v>201</v>
      </c>
      <c r="B34" s="292" t="s">
        <v>202</v>
      </c>
      <c r="C34" s="294">
        <v>0.25750000000000001</v>
      </c>
    </row>
    <row r="35" spans="1:3">
      <c r="A35" s="291" t="s">
        <v>203</v>
      </c>
      <c r="B35" s="292" t="s">
        <v>204</v>
      </c>
      <c r="C35" s="294">
        <v>6.0299999999999999E-2</v>
      </c>
    </row>
    <row r="36" spans="1:3">
      <c r="A36" s="291" t="s">
        <v>205</v>
      </c>
      <c r="B36" s="292" t="s">
        <v>206</v>
      </c>
      <c r="C36" s="294">
        <v>2.6700000000000002E-2</v>
      </c>
    </row>
    <row r="37" spans="1:3">
      <c r="A37" s="291" t="s">
        <v>207</v>
      </c>
      <c r="B37" s="292" t="s">
        <v>208</v>
      </c>
      <c r="C37" s="294">
        <v>7.9799999999999996E-2</v>
      </c>
    </row>
    <row r="38" spans="1:3">
      <c r="A38" s="918" t="s">
        <v>209</v>
      </c>
      <c r="B38" s="919"/>
      <c r="C38" s="295">
        <v>0.42430000000000001</v>
      </c>
    </row>
    <row r="39" spans="1:3">
      <c r="A39" s="920" t="s">
        <v>210</v>
      </c>
      <c r="B39" s="921"/>
      <c r="C39" s="298">
        <v>1.5727</v>
      </c>
    </row>
  </sheetData>
  <mergeCells count="13">
    <mergeCell ref="A39:B39"/>
    <mergeCell ref="A28:B28"/>
    <mergeCell ref="A29:B29"/>
    <mergeCell ref="A31:B31"/>
    <mergeCell ref="A32:B32"/>
    <mergeCell ref="A33:B33"/>
    <mergeCell ref="A38:B38"/>
    <mergeCell ref="A22:B22"/>
    <mergeCell ref="A1:C1"/>
    <mergeCell ref="A2:B2"/>
    <mergeCell ref="A12:B12"/>
    <mergeCell ref="A13:B13"/>
    <mergeCell ref="A21:B2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7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8876B-785B-4288-B51C-E28CF0B9F01C}">
  <sheetPr codeName="Planilha2">
    <tabColor theme="9" tint="0.79998168889431442"/>
    <pageSetUpPr fitToPage="1"/>
  </sheetPr>
  <dimension ref="A1:R151"/>
  <sheetViews>
    <sheetView view="pageBreakPreview" zoomScaleNormal="100" zoomScaleSheetLayoutView="100" workbookViewId="0">
      <selection activeCell="F152" sqref="F152"/>
    </sheetView>
  </sheetViews>
  <sheetFormatPr defaultColWidth="15.42578125" defaultRowHeight="16.5" customHeight="1"/>
  <cols>
    <col min="1" max="1" width="10.42578125" style="33" customWidth="1"/>
    <col min="2" max="3" width="6.5703125" style="18" bestFit="1" customWidth="1"/>
    <col min="4" max="4" width="72.140625" style="18" customWidth="1"/>
    <col min="5" max="5" width="4.85546875" style="18" bestFit="1" customWidth="1"/>
    <col min="6" max="6" width="10" style="18" bestFit="1" customWidth="1"/>
    <col min="7" max="7" width="12.7109375" style="18" customWidth="1"/>
    <col min="8" max="8" width="13.28515625" style="18" bestFit="1" customWidth="1"/>
    <col min="9" max="9" width="13.140625" style="34" hidden="1" customWidth="1"/>
    <col min="10" max="10" width="11.7109375" style="457" customWidth="1"/>
    <col min="11" max="16" width="5.7109375" style="457" customWidth="1"/>
    <col min="17" max="17" width="9.42578125" style="457" customWidth="1"/>
    <col min="18" max="18" width="15.42578125" style="457"/>
    <col min="19" max="254" width="15.42578125" style="18"/>
    <col min="255" max="255" width="10.42578125" style="18" customWidth="1"/>
    <col min="256" max="257" width="6.5703125" style="18" bestFit="1" customWidth="1"/>
    <col min="258" max="258" width="72.140625" style="18" customWidth="1"/>
    <col min="259" max="259" width="4.42578125" style="18" bestFit="1" customWidth="1"/>
    <col min="260" max="260" width="10" style="18" bestFit="1" customWidth="1"/>
    <col min="261" max="262" width="12.7109375" style="18" customWidth="1"/>
    <col min="263" max="263" width="13.28515625" style="18" bestFit="1" customWidth="1"/>
    <col min="264" max="264" width="13.140625" style="18" customWidth="1"/>
    <col min="265" max="265" width="7.85546875" style="18" bestFit="1" customWidth="1"/>
    <col min="266" max="266" width="8.28515625" style="18" customWidth="1"/>
    <col min="267" max="267" width="10.5703125" style="18" customWidth="1"/>
    <col min="268" max="510" width="15.42578125" style="18"/>
    <col min="511" max="511" width="10.42578125" style="18" customWidth="1"/>
    <col min="512" max="513" width="6.5703125" style="18" bestFit="1" customWidth="1"/>
    <col min="514" max="514" width="72.140625" style="18" customWidth="1"/>
    <col min="515" max="515" width="4.42578125" style="18" bestFit="1" customWidth="1"/>
    <col min="516" max="516" width="10" style="18" bestFit="1" customWidth="1"/>
    <col min="517" max="518" width="12.7109375" style="18" customWidth="1"/>
    <col min="519" max="519" width="13.28515625" style="18" bestFit="1" customWidth="1"/>
    <col min="520" max="520" width="13.140625" style="18" customWidth="1"/>
    <col min="521" max="521" width="7.85546875" style="18" bestFit="1" customWidth="1"/>
    <col min="522" max="522" width="8.28515625" style="18" customWidth="1"/>
    <col min="523" max="523" width="10.5703125" style="18" customWidth="1"/>
    <col min="524" max="766" width="15.42578125" style="18"/>
    <col min="767" max="767" width="10.42578125" style="18" customWidth="1"/>
    <col min="768" max="769" width="6.5703125" style="18" bestFit="1" customWidth="1"/>
    <col min="770" max="770" width="72.140625" style="18" customWidth="1"/>
    <col min="771" max="771" width="4.42578125" style="18" bestFit="1" customWidth="1"/>
    <col min="772" max="772" width="10" style="18" bestFit="1" customWidth="1"/>
    <col min="773" max="774" width="12.7109375" style="18" customWidth="1"/>
    <col min="775" max="775" width="13.28515625" style="18" bestFit="1" customWidth="1"/>
    <col min="776" max="776" width="13.140625" style="18" customWidth="1"/>
    <col min="777" max="777" width="7.85546875" style="18" bestFit="1" customWidth="1"/>
    <col min="778" max="778" width="8.28515625" style="18" customWidth="1"/>
    <col min="779" max="779" width="10.5703125" style="18" customWidth="1"/>
    <col min="780" max="1022" width="15.42578125" style="18"/>
    <col min="1023" max="1023" width="10.42578125" style="18" customWidth="1"/>
    <col min="1024" max="1025" width="6.5703125" style="18" bestFit="1" customWidth="1"/>
    <col min="1026" max="1026" width="72.140625" style="18" customWidth="1"/>
    <col min="1027" max="1027" width="4.42578125" style="18" bestFit="1" customWidth="1"/>
    <col min="1028" max="1028" width="10" style="18" bestFit="1" customWidth="1"/>
    <col min="1029" max="1030" width="12.7109375" style="18" customWidth="1"/>
    <col min="1031" max="1031" width="13.28515625" style="18" bestFit="1" customWidth="1"/>
    <col min="1032" max="1032" width="13.140625" style="18" customWidth="1"/>
    <col min="1033" max="1033" width="7.85546875" style="18" bestFit="1" customWidth="1"/>
    <col min="1034" max="1034" width="8.28515625" style="18" customWidth="1"/>
    <col min="1035" max="1035" width="10.5703125" style="18" customWidth="1"/>
    <col min="1036" max="1278" width="15.42578125" style="18"/>
    <col min="1279" max="1279" width="10.42578125" style="18" customWidth="1"/>
    <col min="1280" max="1281" width="6.5703125" style="18" bestFit="1" customWidth="1"/>
    <col min="1282" max="1282" width="72.140625" style="18" customWidth="1"/>
    <col min="1283" max="1283" width="4.42578125" style="18" bestFit="1" customWidth="1"/>
    <col min="1284" max="1284" width="10" style="18" bestFit="1" customWidth="1"/>
    <col min="1285" max="1286" width="12.7109375" style="18" customWidth="1"/>
    <col min="1287" max="1287" width="13.28515625" style="18" bestFit="1" customWidth="1"/>
    <col min="1288" max="1288" width="13.140625" style="18" customWidth="1"/>
    <col min="1289" max="1289" width="7.85546875" style="18" bestFit="1" customWidth="1"/>
    <col min="1290" max="1290" width="8.28515625" style="18" customWidth="1"/>
    <col min="1291" max="1291" width="10.5703125" style="18" customWidth="1"/>
    <col min="1292" max="1534" width="15.42578125" style="18"/>
    <col min="1535" max="1535" width="10.42578125" style="18" customWidth="1"/>
    <col min="1536" max="1537" width="6.5703125" style="18" bestFit="1" customWidth="1"/>
    <col min="1538" max="1538" width="72.140625" style="18" customWidth="1"/>
    <col min="1539" max="1539" width="4.42578125" style="18" bestFit="1" customWidth="1"/>
    <col min="1540" max="1540" width="10" style="18" bestFit="1" customWidth="1"/>
    <col min="1541" max="1542" width="12.7109375" style="18" customWidth="1"/>
    <col min="1543" max="1543" width="13.28515625" style="18" bestFit="1" customWidth="1"/>
    <col min="1544" max="1544" width="13.140625" style="18" customWidth="1"/>
    <col min="1545" max="1545" width="7.85546875" style="18" bestFit="1" customWidth="1"/>
    <col min="1546" max="1546" width="8.28515625" style="18" customWidth="1"/>
    <col min="1547" max="1547" width="10.5703125" style="18" customWidth="1"/>
    <col min="1548" max="1790" width="15.42578125" style="18"/>
    <col min="1791" max="1791" width="10.42578125" style="18" customWidth="1"/>
    <col min="1792" max="1793" width="6.5703125" style="18" bestFit="1" customWidth="1"/>
    <col min="1794" max="1794" width="72.140625" style="18" customWidth="1"/>
    <col min="1795" max="1795" width="4.42578125" style="18" bestFit="1" customWidth="1"/>
    <col min="1796" max="1796" width="10" style="18" bestFit="1" customWidth="1"/>
    <col min="1797" max="1798" width="12.7109375" style="18" customWidth="1"/>
    <col min="1799" max="1799" width="13.28515625" style="18" bestFit="1" customWidth="1"/>
    <col min="1800" max="1800" width="13.140625" style="18" customWidth="1"/>
    <col min="1801" max="1801" width="7.85546875" style="18" bestFit="1" customWidth="1"/>
    <col min="1802" max="1802" width="8.28515625" style="18" customWidth="1"/>
    <col min="1803" max="1803" width="10.5703125" style="18" customWidth="1"/>
    <col min="1804" max="2046" width="15.42578125" style="18"/>
    <col min="2047" max="2047" width="10.42578125" style="18" customWidth="1"/>
    <col min="2048" max="2049" width="6.5703125" style="18" bestFit="1" customWidth="1"/>
    <col min="2050" max="2050" width="72.140625" style="18" customWidth="1"/>
    <col min="2051" max="2051" width="4.42578125" style="18" bestFit="1" customWidth="1"/>
    <col min="2052" max="2052" width="10" style="18" bestFit="1" customWidth="1"/>
    <col min="2053" max="2054" width="12.7109375" style="18" customWidth="1"/>
    <col min="2055" max="2055" width="13.28515625" style="18" bestFit="1" customWidth="1"/>
    <col min="2056" max="2056" width="13.140625" style="18" customWidth="1"/>
    <col min="2057" max="2057" width="7.85546875" style="18" bestFit="1" customWidth="1"/>
    <col min="2058" max="2058" width="8.28515625" style="18" customWidth="1"/>
    <col min="2059" max="2059" width="10.5703125" style="18" customWidth="1"/>
    <col min="2060" max="2302" width="15.42578125" style="18"/>
    <col min="2303" max="2303" width="10.42578125" style="18" customWidth="1"/>
    <col min="2304" max="2305" width="6.5703125" style="18" bestFit="1" customWidth="1"/>
    <col min="2306" max="2306" width="72.140625" style="18" customWidth="1"/>
    <col min="2307" max="2307" width="4.42578125" style="18" bestFit="1" customWidth="1"/>
    <col min="2308" max="2308" width="10" style="18" bestFit="1" customWidth="1"/>
    <col min="2309" max="2310" width="12.7109375" style="18" customWidth="1"/>
    <col min="2311" max="2311" width="13.28515625" style="18" bestFit="1" customWidth="1"/>
    <col min="2312" max="2312" width="13.140625" style="18" customWidth="1"/>
    <col min="2313" max="2313" width="7.85546875" style="18" bestFit="1" customWidth="1"/>
    <col min="2314" max="2314" width="8.28515625" style="18" customWidth="1"/>
    <col min="2315" max="2315" width="10.5703125" style="18" customWidth="1"/>
    <col min="2316" max="2558" width="15.42578125" style="18"/>
    <col min="2559" max="2559" width="10.42578125" style="18" customWidth="1"/>
    <col min="2560" max="2561" width="6.5703125" style="18" bestFit="1" customWidth="1"/>
    <col min="2562" max="2562" width="72.140625" style="18" customWidth="1"/>
    <col min="2563" max="2563" width="4.42578125" style="18" bestFit="1" customWidth="1"/>
    <col min="2564" max="2564" width="10" style="18" bestFit="1" customWidth="1"/>
    <col min="2565" max="2566" width="12.7109375" style="18" customWidth="1"/>
    <col min="2567" max="2567" width="13.28515625" style="18" bestFit="1" customWidth="1"/>
    <col min="2568" max="2568" width="13.140625" style="18" customWidth="1"/>
    <col min="2569" max="2569" width="7.85546875" style="18" bestFit="1" customWidth="1"/>
    <col min="2570" max="2570" width="8.28515625" style="18" customWidth="1"/>
    <col min="2571" max="2571" width="10.5703125" style="18" customWidth="1"/>
    <col min="2572" max="2814" width="15.42578125" style="18"/>
    <col min="2815" max="2815" width="10.42578125" style="18" customWidth="1"/>
    <col min="2816" max="2817" width="6.5703125" style="18" bestFit="1" customWidth="1"/>
    <col min="2818" max="2818" width="72.140625" style="18" customWidth="1"/>
    <col min="2819" max="2819" width="4.42578125" style="18" bestFit="1" customWidth="1"/>
    <col min="2820" max="2820" width="10" style="18" bestFit="1" customWidth="1"/>
    <col min="2821" max="2822" width="12.7109375" style="18" customWidth="1"/>
    <col min="2823" max="2823" width="13.28515625" style="18" bestFit="1" customWidth="1"/>
    <col min="2824" max="2824" width="13.140625" style="18" customWidth="1"/>
    <col min="2825" max="2825" width="7.85546875" style="18" bestFit="1" customWidth="1"/>
    <col min="2826" max="2826" width="8.28515625" style="18" customWidth="1"/>
    <col min="2827" max="2827" width="10.5703125" style="18" customWidth="1"/>
    <col min="2828" max="3070" width="15.42578125" style="18"/>
    <col min="3071" max="3071" width="10.42578125" style="18" customWidth="1"/>
    <col min="3072" max="3073" width="6.5703125" style="18" bestFit="1" customWidth="1"/>
    <col min="3074" max="3074" width="72.140625" style="18" customWidth="1"/>
    <col min="3075" max="3075" width="4.42578125" style="18" bestFit="1" customWidth="1"/>
    <col min="3076" max="3076" width="10" style="18" bestFit="1" customWidth="1"/>
    <col min="3077" max="3078" width="12.7109375" style="18" customWidth="1"/>
    <col min="3079" max="3079" width="13.28515625" style="18" bestFit="1" customWidth="1"/>
    <col min="3080" max="3080" width="13.140625" style="18" customWidth="1"/>
    <col min="3081" max="3081" width="7.85546875" style="18" bestFit="1" customWidth="1"/>
    <col min="3082" max="3082" width="8.28515625" style="18" customWidth="1"/>
    <col min="3083" max="3083" width="10.5703125" style="18" customWidth="1"/>
    <col min="3084" max="3326" width="15.42578125" style="18"/>
    <col min="3327" max="3327" width="10.42578125" style="18" customWidth="1"/>
    <col min="3328" max="3329" width="6.5703125" style="18" bestFit="1" customWidth="1"/>
    <col min="3330" max="3330" width="72.140625" style="18" customWidth="1"/>
    <col min="3331" max="3331" width="4.42578125" style="18" bestFit="1" customWidth="1"/>
    <col min="3332" max="3332" width="10" style="18" bestFit="1" customWidth="1"/>
    <col min="3333" max="3334" width="12.7109375" style="18" customWidth="1"/>
    <col min="3335" max="3335" width="13.28515625" style="18" bestFit="1" customWidth="1"/>
    <col min="3336" max="3336" width="13.140625" style="18" customWidth="1"/>
    <col min="3337" max="3337" width="7.85546875" style="18" bestFit="1" customWidth="1"/>
    <col min="3338" max="3338" width="8.28515625" style="18" customWidth="1"/>
    <col min="3339" max="3339" width="10.5703125" style="18" customWidth="1"/>
    <col min="3340" max="3582" width="15.42578125" style="18"/>
    <col min="3583" max="3583" width="10.42578125" style="18" customWidth="1"/>
    <col min="3584" max="3585" width="6.5703125" style="18" bestFit="1" customWidth="1"/>
    <col min="3586" max="3586" width="72.140625" style="18" customWidth="1"/>
    <col min="3587" max="3587" width="4.42578125" style="18" bestFit="1" customWidth="1"/>
    <col min="3588" max="3588" width="10" style="18" bestFit="1" customWidth="1"/>
    <col min="3589" max="3590" width="12.7109375" style="18" customWidth="1"/>
    <col min="3591" max="3591" width="13.28515625" style="18" bestFit="1" customWidth="1"/>
    <col min="3592" max="3592" width="13.140625" style="18" customWidth="1"/>
    <col min="3593" max="3593" width="7.85546875" style="18" bestFit="1" customWidth="1"/>
    <col min="3594" max="3594" width="8.28515625" style="18" customWidth="1"/>
    <col min="3595" max="3595" width="10.5703125" style="18" customWidth="1"/>
    <col min="3596" max="3838" width="15.42578125" style="18"/>
    <col min="3839" max="3839" width="10.42578125" style="18" customWidth="1"/>
    <col min="3840" max="3841" width="6.5703125" style="18" bestFit="1" customWidth="1"/>
    <col min="3842" max="3842" width="72.140625" style="18" customWidth="1"/>
    <col min="3843" max="3843" width="4.42578125" style="18" bestFit="1" customWidth="1"/>
    <col min="3844" max="3844" width="10" style="18" bestFit="1" customWidth="1"/>
    <col min="3845" max="3846" width="12.7109375" style="18" customWidth="1"/>
    <col min="3847" max="3847" width="13.28515625" style="18" bestFit="1" customWidth="1"/>
    <col min="3848" max="3848" width="13.140625" style="18" customWidth="1"/>
    <col min="3849" max="3849" width="7.85546875" style="18" bestFit="1" customWidth="1"/>
    <col min="3850" max="3850" width="8.28515625" style="18" customWidth="1"/>
    <col min="3851" max="3851" width="10.5703125" style="18" customWidth="1"/>
    <col min="3852" max="4094" width="15.42578125" style="18"/>
    <col min="4095" max="4095" width="10.42578125" style="18" customWidth="1"/>
    <col min="4096" max="4097" width="6.5703125" style="18" bestFit="1" customWidth="1"/>
    <col min="4098" max="4098" width="72.140625" style="18" customWidth="1"/>
    <col min="4099" max="4099" width="4.42578125" style="18" bestFit="1" customWidth="1"/>
    <col min="4100" max="4100" width="10" style="18" bestFit="1" customWidth="1"/>
    <col min="4101" max="4102" width="12.7109375" style="18" customWidth="1"/>
    <col min="4103" max="4103" width="13.28515625" style="18" bestFit="1" customWidth="1"/>
    <col min="4104" max="4104" width="13.140625" style="18" customWidth="1"/>
    <col min="4105" max="4105" width="7.85546875" style="18" bestFit="1" customWidth="1"/>
    <col min="4106" max="4106" width="8.28515625" style="18" customWidth="1"/>
    <col min="4107" max="4107" width="10.5703125" style="18" customWidth="1"/>
    <col min="4108" max="4350" width="15.42578125" style="18"/>
    <col min="4351" max="4351" width="10.42578125" style="18" customWidth="1"/>
    <col min="4352" max="4353" width="6.5703125" style="18" bestFit="1" customWidth="1"/>
    <col min="4354" max="4354" width="72.140625" style="18" customWidth="1"/>
    <col min="4355" max="4355" width="4.42578125" style="18" bestFit="1" customWidth="1"/>
    <col min="4356" max="4356" width="10" style="18" bestFit="1" customWidth="1"/>
    <col min="4357" max="4358" width="12.7109375" style="18" customWidth="1"/>
    <col min="4359" max="4359" width="13.28515625" style="18" bestFit="1" customWidth="1"/>
    <col min="4360" max="4360" width="13.140625" style="18" customWidth="1"/>
    <col min="4361" max="4361" width="7.85546875" style="18" bestFit="1" customWidth="1"/>
    <col min="4362" max="4362" width="8.28515625" style="18" customWidth="1"/>
    <col min="4363" max="4363" width="10.5703125" style="18" customWidth="1"/>
    <col min="4364" max="4606" width="15.42578125" style="18"/>
    <col min="4607" max="4607" width="10.42578125" style="18" customWidth="1"/>
    <col min="4608" max="4609" width="6.5703125" style="18" bestFit="1" customWidth="1"/>
    <col min="4610" max="4610" width="72.140625" style="18" customWidth="1"/>
    <col min="4611" max="4611" width="4.42578125" style="18" bestFit="1" customWidth="1"/>
    <col min="4612" max="4612" width="10" style="18" bestFit="1" customWidth="1"/>
    <col min="4613" max="4614" width="12.7109375" style="18" customWidth="1"/>
    <col min="4615" max="4615" width="13.28515625" style="18" bestFit="1" customWidth="1"/>
    <col min="4616" max="4616" width="13.140625" style="18" customWidth="1"/>
    <col min="4617" max="4617" width="7.85546875" style="18" bestFit="1" customWidth="1"/>
    <col min="4618" max="4618" width="8.28515625" style="18" customWidth="1"/>
    <col min="4619" max="4619" width="10.5703125" style="18" customWidth="1"/>
    <col min="4620" max="4862" width="15.42578125" style="18"/>
    <col min="4863" max="4863" width="10.42578125" style="18" customWidth="1"/>
    <col min="4864" max="4865" width="6.5703125" style="18" bestFit="1" customWidth="1"/>
    <col min="4866" max="4866" width="72.140625" style="18" customWidth="1"/>
    <col min="4867" max="4867" width="4.42578125" style="18" bestFit="1" customWidth="1"/>
    <col min="4868" max="4868" width="10" style="18" bestFit="1" customWidth="1"/>
    <col min="4869" max="4870" width="12.7109375" style="18" customWidth="1"/>
    <col min="4871" max="4871" width="13.28515625" style="18" bestFit="1" customWidth="1"/>
    <col min="4872" max="4872" width="13.140625" style="18" customWidth="1"/>
    <col min="4873" max="4873" width="7.85546875" style="18" bestFit="1" customWidth="1"/>
    <col min="4874" max="4874" width="8.28515625" style="18" customWidth="1"/>
    <col min="4875" max="4875" width="10.5703125" style="18" customWidth="1"/>
    <col min="4876" max="5118" width="15.42578125" style="18"/>
    <col min="5119" max="5119" width="10.42578125" style="18" customWidth="1"/>
    <col min="5120" max="5121" width="6.5703125" style="18" bestFit="1" customWidth="1"/>
    <col min="5122" max="5122" width="72.140625" style="18" customWidth="1"/>
    <col min="5123" max="5123" width="4.42578125" style="18" bestFit="1" customWidth="1"/>
    <col min="5124" max="5124" width="10" style="18" bestFit="1" customWidth="1"/>
    <col min="5125" max="5126" width="12.7109375" style="18" customWidth="1"/>
    <col min="5127" max="5127" width="13.28515625" style="18" bestFit="1" customWidth="1"/>
    <col min="5128" max="5128" width="13.140625" style="18" customWidth="1"/>
    <col min="5129" max="5129" width="7.85546875" style="18" bestFit="1" customWidth="1"/>
    <col min="5130" max="5130" width="8.28515625" style="18" customWidth="1"/>
    <col min="5131" max="5131" width="10.5703125" style="18" customWidth="1"/>
    <col min="5132" max="5374" width="15.42578125" style="18"/>
    <col min="5375" max="5375" width="10.42578125" style="18" customWidth="1"/>
    <col min="5376" max="5377" width="6.5703125" style="18" bestFit="1" customWidth="1"/>
    <col min="5378" max="5378" width="72.140625" style="18" customWidth="1"/>
    <col min="5379" max="5379" width="4.42578125" style="18" bestFit="1" customWidth="1"/>
    <col min="5380" max="5380" width="10" style="18" bestFit="1" customWidth="1"/>
    <col min="5381" max="5382" width="12.7109375" style="18" customWidth="1"/>
    <col min="5383" max="5383" width="13.28515625" style="18" bestFit="1" customWidth="1"/>
    <col min="5384" max="5384" width="13.140625" style="18" customWidth="1"/>
    <col min="5385" max="5385" width="7.85546875" style="18" bestFit="1" customWidth="1"/>
    <col min="5386" max="5386" width="8.28515625" style="18" customWidth="1"/>
    <col min="5387" max="5387" width="10.5703125" style="18" customWidth="1"/>
    <col min="5388" max="5630" width="15.42578125" style="18"/>
    <col min="5631" max="5631" width="10.42578125" style="18" customWidth="1"/>
    <col min="5632" max="5633" width="6.5703125" style="18" bestFit="1" customWidth="1"/>
    <col min="5634" max="5634" width="72.140625" style="18" customWidth="1"/>
    <col min="5635" max="5635" width="4.42578125" style="18" bestFit="1" customWidth="1"/>
    <col min="5636" max="5636" width="10" style="18" bestFit="1" customWidth="1"/>
    <col min="5637" max="5638" width="12.7109375" style="18" customWidth="1"/>
    <col min="5639" max="5639" width="13.28515625" style="18" bestFit="1" customWidth="1"/>
    <col min="5640" max="5640" width="13.140625" style="18" customWidth="1"/>
    <col min="5641" max="5641" width="7.85546875" style="18" bestFit="1" customWidth="1"/>
    <col min="5642" max="5642" width="8.28515625" style="18" customWidth="1"/>
    <col min="5643" max="5643" width="10.5703125" style="18" customWidth="1"/>
    <col min="5644" max="5886" width="15.42578125" style="18"/>
    <col min="5887" max="5887" width="10.42578125" style="18" customWidth="1"/>
    <col min="5888" max="5889" width="6.5703125" style="18" bestFit="1" customWidth="1"/>
    <col min="5890" max="5890" width="72.140625" style="18" customWidth="1"/>
    <col min="5891" max="5891" width="4.42578125" style="18" bestFit="1" customWidth="1"/>
    <col min="5892" max="5892" width="10" style="18" bestFit="1" customWidth="1"/>
    <col min="5893" max="5894" width="12.7109375" style="18" customWidth="1"/>
    <col min="5895" max="5895" width="13.28515625" style="18" bestFit="1" customWidth="1"/>
    <col min="5896" max="5896" width="13.140625" style="18" customWidth="1"/>
    <col min="5897" max="5897" width="7.85546875" style="18" bestFit="1" customWidth="1"/>
    <col min="5898" max="5898" width="8.28515625" style="18" customWidth="1"/>
    <col min="5899" max="5899" width="10.5703125" style="18" customWidth="1"/>
    <col min="5900" max="6142" width="15.42578125" style="18"/>
    <col min="6143" max="6143" width="10.42578125" style="18" customWidth="1"/>
    <col min="6144" max="6145" width="6.5703125" style="18" bestFit="1" customWidth="1"/>
    <col min="6146" max="6146" width="72.140625" style="18" customWidth="1"/>
    <col min="6147" max="6147" width="4.42578125" style="18" bestFit="1" customWidth="1"/>
    <col min="6148" max="6148" width="10" style="18" bestFit="1" customWidth="1"/>
    <col min="6149" max="6150" width="12.7109375" style="18" customWidth="1"/>
    <col min="6151" max="6151" width="13.28515625" style="18" bestFit="1" customWidth="1"/>
    <col min="6152" max="6152" width="13.140625" style="18" customWidth="1"/>
    <col min="6153" max="6153" width="7.85546875" style="18" bestFit="1" customWidth="1"/>
    <col min="6154" max="6154" width="8.28515625" style="18" customWidth="1"/>
    <col min="6155" max="6155" width="10.5703125" style="18" customWidth="1"/>
    <col min="6156" max="6398" width="15.42578125" style="18"/>
    <col min="6399" max="6399" width="10.42578125" style="18" customWidth="1"/>
    <col min="6400" max="6401" width="6.5703125" style="18" bestFit="1" customWidth="1"/>
    <col min="6402" max="6402" width="72.140625" style="18" customWidth="1"/>
    <col min="6403" max="6403" width="4.42578125" style="18" bestFit="1" customWidth="1"/>
    <col min="6404" max="6404" width="10" style="18" bestFit="1" customWidth="1"/>
    <col min="6405" max="6406" width="12.7109375" style="18" customWidth="1"/>
    <col min="6407" max="6407" width="13.28515625" style="18" bestFit="1" customWidth="1"/>
    <col min="6408" max="6408" width="13.140625" style="18" customWidth="1"/>
    <col min="6409" max="6409" width="7.85546875" style="18" bestFit="1" customWidth="1"/>
    <col min="6410" max="6410" width="8.28515625" style="18" customWidth="1"/>
    <col min="6411" max="6411" width="10.5703125" style="18" customWidth="1"/>
    <col min="6412" max="6654" width="15.42578125" style="18"/>
    <col min="6655" max="6655" width="10.42578125" style="18" customWidth="1"/>
    <col min="6656" max="6657" width="6.5703125" style="18" bestFit="1" customWidth="1"/>
    <col min="6658" max="6658" width="72.140625" style="18" customWidth="1"/>
    <col min="6659" max="6659" width="4.42578125" style="18" bestFit="1" customWidth="1"/>
    <col min="6660" max="6660" width="10" style="18" bestFit="1" customWidth="1"/>
    <col min="6661" max="6662" width="12.7109375" style="18" customWidth="1"/>
    <col min="6663" max="6663" width="13.28515625" style="18" bestFit="1" customWidth="1"/>
    <col min="6664" max="6664" width="13.140625" style="18" customWidth="1"/>
    <col min="6665" max="6665" width="7.85546875" style="18" bestFit="1" customWidth="1"/>
    <col min="6666" max="6666" width="8.28515625" style="18" customWidth="1"/>
    <col min="6667" max="6667" width="10.5703125" style="18" customWidth="1"/>
    <col min="6668" max="6910" width="15.42578125" style="18"/>
    <col min="6911" max="6911" width="10.42578125" style="18" customWidth="1"/>
    <col min="6912" max="6913" width="6.5703125" style="18" bestFit="1" customWidth="1"/>
    <col min="6914" max="6914" width="72.140625" style="18" customWidth="1"/>
    <col min="6915" max="6915" width="4.42578125" style="18" bestFit="1" customWidth="1"/>
    <col min="6916" max="6916" width="10" style="18" bestFit="1" customWidth="1"/>
    <col min="6917" max="6918" width="12.7109375" style="18" customWidth="1"/>
    <col min="6919" max="6919" width="13.28515625" style="18" bestFit="1" customWidth="1"/>
    <col min="6920" max="6920" width="13.140625" style="18" customWidth="1"/>
    <col min="6921" max="6921" width="7.85546875" style="18" bestFit="1" customWidth="1"/>
    <col min="6922" max="6922" width="8.28515625" style="18" customWidth="1"/>
    <col min="6923" max="6923" width="10.5703125" style="18" customWidth="1"/>
    <col min="6924" max="7166" width="15.42578125" style="18"/>
    <col min="7167" max="7167" width="10.42578125" style="18" customWidth="1"/>
    <col min="7168" max="7169" width="6.5703125" style="18" bestFit="1" customWidth="1"/>
    <col min="7170" max="7170" width="72.140625" style="18" customWidth="1"/>
    <col min="7171" max="7171" width="4.42578125" style="18" bestFit="1" customWidth="1"/>
    <col min="7172" max="7172" width="10" style="18" bestFit="1" customWidth="1"/>
    <col min="7173" max="7174" width="12.7109375" style="18" customWidth="1"/>
    <col min="7175" max="7175" width="13.28515625" style="18" bestFit="1" customWidth="1"/>
    <col min="7176" max="7176" width="13.140625" style="18" customWidth="1"/>
    <col min="7177" max="7177" width="7.85546875" style="18" bestFit="1" customWidth="1"/>
    <col min="7178" max="7178" width="8.28515625" style="18" customWidth="1"/>
    <col min="7179" max="7179" width="10.5703125" style="18" customWidth="1"/>
    <col min="7180" max="7422" width="15.42578125" style="18"/>
    <col min="7423" max="7423" width="10.42578125" style="18" customWidth="1"/>
    <col min="7424" max="7425" width="6.5703125" style="18" bestFit="1" customWidth="1"/>
    <col min="7426" max="7426" width="72.140625" style="18" customWidth="1"/>
    <col min="7427" max="7427" width="4.42578125" style="18" bestFit="1" customWidth="1"/>
    <col min="7428" max="7428" width="10" style="18" bestFit="1" customWidth="1"/>
    <col min="7429" max="7430" width="12.7109375" style="18" customWidth="1"/>
    <col min="7431" max="7431" width="13.28515625" style="18" bestFit="1" customWidth="1"/>
    <col min="7432" max="7432" width="13.140625" style="18" customWidth="1"/>
    <col min="7433" max="7433" width="7.85546875" style="18" bestFit="1" customWidth="1"/>
    <col min="7434" max="7434" width="8.28515625" style="18" customWidth="1"/>
    <col min="7435" max="7435" width="10.5703125" style="18" customWidth="1"/>
    <col min="7436" max="7678" width="15.42578125" style="18"/>
    <col min="7679" max="7679" width="10.42578125" style="18" customWidth="1"/>
    <col min="7680" max="7681" width="6.5703125" style="18" bestFit="1" customWidth="1"/>
    <col min="7682" max="7682" width="72.140625" style="18" customWidth="1"/>
    <col min="7683" max="7683" width="4.42578125" style="18" bestFit="1" customWidth="1"/>
    <col min="7684" max="7684" width="10" style="18" bestFit="1" customWidth="1"/>
    <col min="7685" max="7686" width="12.7109375" style="18" customWidth="1"/>
    <col min="7687" max="7687" width="13.28515625" style="18" bestFit="1" customWidth="1"/>
    <col min="7688" max="7688" width="13.140625" style="18" customWidth="1"/>
    <col min="7689" max="7689" width="7.85546875" style="18" bestFit="1" customWidth="1"/>
    <col min="7690" max="7690" width="8.28515625" style="18" customWidth="1"/>
    <col min="7691" max="7691" width="10.5703125" style="18" customWidth="1"/>
    <col min="7692" max="7934" width="15.42578125" style="18"/>
    <col min="7935" max="7935" width="10.42578125" style="18" customWidth="1"/>
    <col min="7936" max="7937" width="6.5703125" style="18" bestFit="1" customWidth="1"/>
    <col min="7938" max="7938" width="72.140625" style="18" customWidth="1"/>
    <col min="7939" max="7939" width="4.42578125" style="18" bestFit="1" customWidth="1"/>
    <col min="7940" max="7940" width="10" style="18" bestFit="1" customWidth="1"/>
    <col min="7941" max="7942" width="12.7109375" style="18" customWidth="1"/>
    <col min="7943" max="7943" width="13.28515625" style="18" bestFit="1" customWidth="1"/>
    <col min="7944" max="7944" width="13.140625" style="18" customWidth="1"/>
    <col min="7945" max="7945" width="7.85546875" style="18" bestFit="1" customWidth="1"/>
    <col min="7946" max="7946" width="8.28515625" style="18" customWidth="1"/>
    <col min="7947" max="7947" width="10.5703125" style="18" customWidth="1"/>
    <col min="7948" max="8190" width="15.42578125" style="18"/>
    <col min="8191" max="8191" width="10.42578125" style="18" customWidth="1"/>
    <col min="8192" max="8193" width="6.5703125" style="18" bestFit="1" customWidth="1"/>
    <col min="8194" max="8194" width="72.140625" style="18" customWidth="1"/>
    <col min="8195" max="8195" width="4.42578125" style="18" bestFit="1" customWidth="1"/>
    <col min="8196" max="8196" width="10" style="18" bestFit="1" customWidth="1"/>
    <col min="8197" max="8198" width="12.7109375" style="18" customWidth="1"/>
    <col min="8199" max="8199" width="13.28515625" style="18" bestFit="1" customWidth="1"/>
    <col min="8200" max="8200" width="13.140625" style="18" customWidth="1"/>
    <col min="8201" max="8201" width="7.85546875" style="18" bestFit="1" customWidth="1"/>
    <col min="8202" max="8202" width="8.28515625" style="18" customWidth="1"/>
    <col min="8203" max="8203" width="10.5703125" style="18" customWidth="1"/>
    <col min="8204" max="8446" width="15.42578125" style="18"/>
    <col min="8447" max="8447" width="10.42578125" style="18" customWidth="1"/>
    <col min="8448" max="8449" width="6.5703125" style="18" bestFit="1" customWidth="1"/>
    <col min="8450" max="8450" width="72.140625" style="18" customWidth="1"/>
    <col min="8451" max="8451" width="4.42578125" style="18" bestFit="1" customWidth="1"/>
    <col min="8452" max="8452" width="10" style="18" bestFit="1" customWidth="1"/>
    <col min="8453" max="8454" width="12.7109375" style="18" customWidth="1"/>
    <col min="8455" max="8455" width="13.28515625" style="18" bestFit="1" customWidth="1"/>
    <col min="8456" max="8456" width="13.140625" style="18" customWidth="1"/>
    <col min="8457" max="8457" width="7.85546875" style="18" bestFit="1" customWidth="1"/>
    <col min="8458" max="8458" width="8.28515625" style="18" customWidth="1"/>
    <col min="8459" max="8459" width="10.5703125" style="18" customWidth="1"/>
    <col min="8460" max="8702" width="15.42578125" style="18"/>
    <col min="8703" max="8703" width="10.42578125" style="18" customWidth="1"/>
    <col min="8704" max="8705" width="6.5703125" style="18" bestFit="1" customWidth="1"/>
    <col min="8706" max="8706" width="72.140625" style="18" customWidth="1"/>
    <col min="8707" max="8707" width="4.42578125" style="18" bestFit="1" customWidth="1"/>
    <col min="8708" max="8708" width="10" style="18" bestFit="1" customWidth="1"/>
    <col min="8709" max="8710" width="12.7109375" style="18" customWidth="1"/>
    <col min="8711" max="8711" width="13.28515625" style="18" bestFit="1" customWidth="1"/>
    <col min="8712" max="8712" width="13.140625" style="18" customWidth="1"/>
    <col min="8713" max="8713" width="7.85546875" style="18" bestFit="1" customWidth="1"/>
    <col min="8714" max="8714" width="8.28515625" style="18" customWidth="1"/>
    <col min="8715" max="8715" width="10.5703125" style="18" customWidth="1"/>
    <col min="8716" max="8958" width="15.42578125" style="18"/>
    <col min="8959" max="8959" width="10.42578125" style="18" customWidth="1"/>
    <col min="8960" max="8961" width="6.5703125" style="18" bestFit="1" customWidth="1"/>
    <col min="8962" max="8962" width="72.140625" style="18" customWidth="1"/>
    <col min="8963" max="8963" width="4.42578125" style="18" bestFit="1" customWidth="1"/>
    <col min="8964" max="8964" width="10" style="18" bestFit="1" customWidth="1"/>
    <col min="8965" max="8966" width="12.7109375" style="18" customWidth="1"/>
    <col min="8967" max="8967" width="13.28515625" style="18" bestFit="1" customWidth="1"/>
    <col min="8968" max="8968" width="13.140625" style="18" customWidth="1"/>
    <col min="8969" max="8969" width="7.85546875" style="18" bestFit="1" customWidth="1"/>
    <col min="8970" max="8970" width="8.28515625" style="18" customWidth="1"/>
    <col min="8971" max="8971" width="10.5703125" style="18" customWidth="1"/>
    <col min="8972" max="9214" width="15.42578125" style="18"/>
    <col min="9215" max="9215" width="10.42578125" style="18" customWidth="1"/>
    <col min="9216" max="9217" width="6.5703125" style="18" bestFit="1" customWidth="1"/>
    <col min="9218" max="9218" width="72.140625" style="18" customWidth="1"/>
    <col min="9219" max="9219" width="4.42578125" style="18" bestFit="1" customWidth="1"/>
    <col min="9220" max="9220" width="10" style="18" bestFit="1" customWidth="1"/>
    <col min="9221" max="9222" width="12.7109375" style="18" customWidth="1"/>
    <col min="9223" max="9223" width="13.28515625" style="18" bestFit="1" customWidth="1"/>
    <col min="9224" max="9224" width="13.140625" style="18" customWidth="1"/>
    <col min="9225" max="9225" width="7.85546875" style="18" bestFit="1" customWidth="1"/>
    <col min="9226" max="9226" width="8.28515625" style="18" customWidth="1"/>
    <col min="9227" max="9227" width="10.5703125" style="18" customWidth="1"/>
    <col min="9228" max="9470" width="15.42578125" style="18"/>
    <col min="9471" max="9471" width="10.42578125" style="18" customWidth="1"/>
    <col min="9472" max="9473" width="6.5703125" style="18" bestFit="1" customWidth="1"/>
    <col min="9474" max="9474" width="72.140625" style="18" customWidth="1"/>
    <col min="9475" max="9475" width="4.42578125" style="18" bestFit="1" customWidth="1"/>
    <col min="9476" max="9476" width="10" style="18" bestFit="1" customWidth="1"/>
    <col min="9477" max="9478" width="12.7109375" style="18" customWidth="1"/>
    <col min="9479" max="9479" width="13.28515625" style="18" bestFit="1" customWidth="1"/>
    <col min="9480" max="9480" width="13.140625" style="18" customWidth="1"/>
    <col min="9481" max="9481" width="7.85546875" style="18" bestFit="1" customWidth="1"/>
    <col min="9482" max="9482" width="8.28515625" style="18" customWidth="1"/>
    <col min="9483" max="9483" width="10.5703125" style="18" customWidth="1"/>
    <col min="9484" max="9726" width="15.42578125" style="18"/>
    <col min="9727" max="9727" width="10.42578125" style="18" customWidth="1"/>
    <col min="9728" max="9729" width="6.5703125" style="18" bestFit="1" customWidth="1"/>
    <col min="9730" max="9730" width="72.140625" style="18" customWidth="1"/>
    <col min="9731" max="9731" width="4.42578125" style="18" bestFit="1" customWidth="1"/>
    <col min="9732" max="9732" width="10" style="18" bestFit="1" customWidth="1"/>
    <col min="9733" max="9734" width="12.7109375" style="18" customWidth="1"/>
    <col min="9735" max="9735" width="13.28515625" style="18" bestFit="1" customWidth="1"/>
    <col min="9736" max="9736" width="13.140625" style="18" customWidth="1"/>
    <col min="9737" max="9737" width="7.85546875" style="18" bestFit="1" customWidth="1"/>
    <col min="9738" max="9738" width="8.28515625" style="18" customWidth="1"/>
    <col min="9739" max="9739" width="10.5703125" style="18" customWidth="1"/>
    <col min="9740" max="9982" width="15.42578125" style="18"/>
    <col min="9983" max="9983" width="10.42578125" style="18" customWidth="1"/>
    <col min="9984" max="9985" width="6.5703125" style="18" bestFit="1" customWidth="1"/>
    <col min="9986" max="9986" width="72.140625" style="18" customWidth="1"/>
    <col min="9987" max="9987" width="4.42578125" style="18" bestFit="1" customWidth="1"/>
    <col min="9988" max="9988" width="10" style="18" bestFit="1" customWidth="1"/>
    <col min="9989" max="9990" width="12.7109375" style="18" customWidth="1"/>
    <col min="9991" max="9991" width="13.28515625" style="18" bestFit="1" customWidth="1"/>
    <col min="9992" max="9992" width="13.140625" style="18" customWidth="1"/>
    <col min="9993" max="9993" width="7.85546875" style="18" bestFit="1" customWidth="1"/>
    <col min="9994" max="9994" width="8.28515625" style="18" customWidth="1"/>
    <col min="9995" max="9995" width="10.5703125" style="18" customWidth="1"/>
    <col min="9996" max="10238" width="15.42578125" style="18"/>
    <col min="10239" max="10239" width="10.42578125" style="18" customWidth="1"/>
    <col min="10240" max="10241" width="6.5703125" style="18" bestFit="1" customWidth="1"/>
    <col min="10242" max="10242" width="72.140625" style="18" customWidth="1"/>
    <col min="10243" max="10243" width="4.42578125" style="18" bestFit="1" customWidth="1"/>
    <col min="10244" max="10244" width="10" style="18" bestFit="1" customWidth="1"/>
    <col min="10245" max="10246" width="12.7109375" style="18" customWidth="1"/>
    <col min="10247" max="10247" width="13.28515625" style="18" bestFit="1" customWidth="1"/>
    <col min="10248" max="10248" width="13.140625" style="18" customWidth="1"/>
    <col min="10249" max="10249" width="7.85546875" style="18" bestFit="1" customWidth="1"/>
    <col min="10250" max="10250" width="8.28515625" style="18" customWidth="1"/>
    <col min="10251" max="10251" width="10.5703125" style="18" customWidth="1"/>
    <col min="10252" max="10494" width="15.42578125" style="18"/>
    <col min="10495" max="10495" width="10.42578125" style="18" customWidth="1"/>
    <col min="10496" max="10497" width="6.5703125" style="18" bestFit="1" customWidth="1"/>
    <col min="10498" max="10498" width="72.140625" style="18" customWidth="1"/>
    <col min="10499" max="10499" width="4.42578125" style="18" bestFit="1" customWidth="1"/>
    <col min="10500" max="10500" width="10" style="18" bestFit="1" customWidth="1"/>
    <col min="10501" max="10502" width="12.7109375" style="18" customWidth="1"/>
    <col min="10503" max="10503" width="13.28515625" style="18" bestFit="1" customWidth="1"/>
    <col min="10504" max="10504" width="13.140625" style="18" customWidth="1"/>
    <col min="10505" max="10505" width="7.85546875" style="18" bestFit="1" customWidth="1"/>
    <col min="10506" max="10506" width="8.28515625" style="18" customWidth="1"/>
    <col min="10507" max="10507" width="10.5703125" style="18" customWidth="1"/>
    <col min="10508" max="10750" width="15.42578125" style="18"/>
    <col min="10751" max="10751" width="10.42578125" style="18" customWidth="1"/>
    <col min="10752" max="10753" width="6.5703125" style="18" bestFit="1" customWidth="1"/>
    <col min="10754" max="10754" width="72.140625" style="18" customWidth="1"/>
    <col min="10755" max="10755" width="4.42578125" style="18" bestFit="1" customWidth="1"/>
    <col min="10756" max="10756" width="10" style="18" bestFit="1" customWidth="1"/>
    <col min="10757" max="10758" width="12.7109375" style="18" customWidth="1"/>
    <col min="10759" max="10759" width="13.28515625" style="18" bestFit="1" customWidth="1"/>
    <col min="10760" max="10760" width="13.140625" style="18" customWidth="1"/>
    <col min="10761" max="10761" width="7.85546875" style="18" bestFit="1" customWidth="1"/>
    <col min="10762" max="10762" width="8.28515625" style="18" customWidth="1"/>
    <col min="10763" max="10763" width="10.5703125" style="18" customWidth="1"/>
    <col min="10764" max="11006" width="15.42578125" style="18"/>
    <col min="11007" max="11007" width="10.42578125" style="18" customWidth="1"/>
    <col min="11008" max="11009" width="6.5703125" style="18" bestFit="1" customWidth="1"/>
    <col min="11010" max="11010" width="72.140625" style="18" customWidth="1"/>
    <col min="11011" max="11011" width="4.42578125" style="18" bestFit="1" customWidth="1"/>
    <col min="11012" max="11012" width="10" style="18" bestFit="1" customWidth="1"/>
    <col min="11013" max="11014" width="12.7109375" style="18" customWidth="1"/>
    <col min="11015" max="11015" width="13.28515625" style="18" bestFit="1" customWidth="1"/>
    <col min="11016" max="11016" width="13.140625" style="18" customWidth="1"/>
    <col min="11017" max="11017" width="7.85546875" style="18" bestFit="1" customWidth="1"/>
    <col min="11018" max="11018" width="8.28515625" style="18" customWidth="1"/>
    <col min="11019" max="11019" width="10.5703125" style="18" customWidth="1"/>
    <col min="11020" max="11262" width="15.42578125" style="18"/>
    <col min="11263" max="11263" width="10.42578125" style="18" customWidth="1"/>
    <col min="11264" max="11265" width="6.5703125" style="18" bestFit="1" customWidth="1"/>
    <col min="11266" max="11266" width="72.140625" style="18" customWidth="1"/>
    <col min="11267" max="11267" width="4.42578125" style="18" bestFit="1" customWidth="1"/>
    <col min="11268" max="11268" width="10" style="18" bestFit="1" customWidth="1"/>
    <col min="11269" max="11270" width="12.7109375" style="18" customWidth="1"/>
    <col min="11271" max="11271" width="13.28515625" style="18" bestFit="1" customWidth="1"/>
    <col min="11272" max="11272" width="13.140625" style="18" customWidth="1"/>
    <col min="11273" max="11273" width="7.85546875" style="18" bestFit="1" customWidth="1"/>
    <col min="11274" max="11274" width="8.28515625" style="18" customWidth="1"/>
    <col min="11275" max="11275" width="10.5703125" style="18" customWidth="1"/>
    <col min="11276" max="11518" width="15.42578125" style="18"/>
    <col min="11519" max="11519" width="10.42578125" style="18" customWidth="1"/>
    <col min="11520" max="11521" width="6.5703125" style="18" bestFit="1" customWidth="1"/>
    <col min="11522" max="11522" width="72.140625" style="18" customWidth="1"/>
    <col min="11523" max="11523" width="4.42578125" style="18" bestFit="1" customWidth="1"/>
    <col min="11524" max="11524" width="10" style="18" bestFit="1" customWidth="1"/>
    <col min="11525" max="11526" width="12.7109375" style="18" customWidth="1"/>
    <col min="11527" max="11527" width="13.28515625" style="18" bestFit="1" customWidth="1"/>
    <col min="11528" max="11528" width="13.140625" style="18" customWidth="1"/>
    <col min="11529" max="11529" width="7.85546875" style="18" bestFit="1" customWidth="1"/>
    <col min="11530" max="11530" width="8.28515625" style="18" customWidth="1"/>
    <col min="11531" max="11531" width="10.5703125" style="18" customWidth="1"/>
    <col min="11532" max="11774" width="15.42578125" style="18"/>
    <col min="11775" max="11775" width="10.42578125" style="18" customWidth="1"/>
    <col min="11776" max="11777" width="6.5703125" style="18" bestFit="1" customWidth="1"/>
    <col min="11778" max="11778" width="72.140625" style="18" customWidth="1"/>
    <col min="11779" max="11779" width="4.42578125" style="18" bestFit="1" customWidth="1"/>
    <col min="11780" max="11780" width="10" style="18" bestFit="1" customWidth="1"/>
    <col min="11781" max="11782" width="12.7109375" style="18" customWidth="1"/>
    <col min="11783" max="11783" width="13.28515625" style="18" bestFit="1" customWidth="1"/>
    <col min="11784" max="11784" width="13.140625" style="18" customWidth="1"/>
    <col min="11785" max="11785" width="7.85546875" style="18" bestFit="1" customWidth="1"/>
    <col min="11786" max="11786" width="8.28515625" style="18" customWidth="1"/>
    <col min="11787" max="11787" width="10.5703125" style="18" customWidth="1"/>
    <col min="11788" max="12030" width="15.42578125" style="18"/>
    <col min="12031" max="12031" width="10.42578125" style="18" customWidth="1"/>
    <col min="12032" max="12033" width="6.5703125" style="18" bestFit="1" customWidth="1"/>
    <col min="12034" max="12034" width="72.140625" style="18" customWidth="1"/>
    <col min="12035" max="12035" width="4.42578125" style="18" bestFit="1" customWidth="1"/>
    <col min="12036" max="12036" width="10" style="18" bestFit="1" customWidth="1"/>
    <col min="12037" max="12038" width="12.7109375" style="18" customWidth="1"/>
    <col min="12039" max="12039" width="13.28515625" style="18" bestFit="1" customWidth="1"/>
    <col min="12040" max="12040" width="13.140625" style="18" customWidth="1"/>
    <col min="12041" max="12041" width="7.85546875" style="18" bestFit="1" customWidth="1"/>
    <col min="12042" max="12042" width="8.28515625" style="18" customWidth="1"/>
    <col min="12043" max="12043" width="10.5703125" style="18" customWidth="1"/>
    <col min="12044" max="12286" width="15.42578125" style="18"/>
    <col min="12287" max="12287" width="10.42578125" style="18" customWidth="1"/>
    <col min="12288" max="12289" width="6.5703125" style="18" bestFit="1" customWidth="1"/>
    <col min="12290" max="12290" width="72.140625" style="18" customWidth="1"/>
    <col min="12291" max="12291" width="4.42578125" style="18" bestFit="1" customWidth="1"/>
    <col min="12292" max="12292" width="10" style="18" bestFit="1" customWidth="1"/>
    <col min="12293" max="12294" width="12.7109375" style="18" customWidth="1"/>
    <col min="12295" max="12295" width="13.28515625" style="18" bestFit="1" customWidth="1"/>
    <col min="12296" max="12296" width="13.140625" style="18" customWidth="1"/>
    <col min="12297" max="12297" width="7.85546875" style="18" bestFit="1" customWidth="1"/>
    <col min="12298" max="12298" width="8.28515625" style="18" customWidth="1"/>
    <col min="12299" max="12299" width="10.5703125" style="18" customWidth="1"/>
    <col min="12300" max="12542" width="15.42578125" style="18"/>
    <col min="12543" max="12543" width="10.42578125" style="18" customWidth="1"/>
    <col min="12544" max="12545" width="6.5703125" style="18" bestFit="1" customWidth="1"/>
    <col min="12546" max="12546" width="72.140625" style="18" customWidth="1"/>
    <col min="12547" max="12547" width="4.42578125" style="18" bestFit="1" customWidth="1"/>
    <col min="12548" max="12548" width="10" style="18" bestFit="1" customWidth="1"/>
    <col min="12549" max="12550" width="12.7109375" style="18" customWidth="1"/>
    <col min="12551" max="12551" width="13.28515625" style="18" bestFit="1" customWidth="1"/>
    <col min="12552" max="12552" width="13.140625" style="18" customWidth="1"/>
    <col min="12553" max="12553" width="7.85546875" style="18" bestFit="1" customWidth="1"/>
    <col min="12554" max="12554" width="8.28515625" style="18" customWidth="1"/>
    <col min="12555" max="12555" width="10.5703125" style="18" customWidth="1"/>
    <col min="12556" max="12798" width="15.42578125" style="18"/>
    <col min="12799" max="12799" width="10.42578125" style="18" customWidth="1"/>
    <col min="12800" max="12801" width="6.5703125" style="18" bestFit="1" customWidth="1"/>
    <col min="12802" max="12802" width="72.140625" style="18" customWidth="1"/>
    <col min="12803" max="12803" width="4.42578125" style="18" bestFit="1" customWidth="1"/>
    <col min="12804" max="12804" width="10" style="18" bestFit="1" customWidth="1"/>
    <col min="12805" max="12806" width="12.7109375" style="18" customWidth="1"/>
    <col min="12807" max="12807" width="13.28515625" style="18" bestFit="1" customWidth="1"/>
    <col min="12808" max="12808" width="13.140625" style="18" customWidth="1"/>
    <col min="12809" max="12809" width="7.85546875" style="18" bestFit="1" customWidth="1"/>
    <col min="12810" max="12810" width="8.28515625" style="18" customWidth="1"/>
    <col min="12811" max="12811" width="10.5703125" style="18" customWidth="1"/>
    <col min="12812" max="13054" width="15.42578125" style="18"/>
    <col min="13055" max="13055" width="10.42578125" style="18" customWidth="1"/>
    <col min="13056" max="13057" width="6.5703125" style="18" bestFit="1" customWidth="1"/>
    <col min="13058" max="13058" width="72.140625" style="18" customWidth="1"/>
    <col min="13059" max="13059" width="4.42578125" style="18" bestFit="1" customWidth="1"/>
    <col min="13060" max="13060" width="10" style="18" bestFit="1" customWidth="1"/>
    <col min="13061" max="13062" width="12.7109375" style="18" customWidth="1"/>
    <col min="13063" max="13063" width="13.28515625" style="18" bestFit="1" customWidth="1"/>
    <col min="13064" max="13064" width="13.140625" style="18" customWidth="1"/>
    <col min="13065" max="13065" width="7.85546875" style="18" bestFit="1" customWidth="1"/>
    <col min="13066" max="13066" width="8.28515625" style="18" customWidth="1"/>
    <col min="13067" max="13067" width="10.5703125" style="18" customWidth="1"/>
    <col min="13068" max="13310" width="15.42578125" style="18"/>
    <col min="13311" max="13311" width="10.42578125" style="18" customWidth="1"/>
    <col min="13312" max="13313" width="6.5703125" style="18" bestFit="1" customWidth="1"/>
    <col min="13314" max="13314" width="72.140625" style="18" customWidth="1"/>
    <col min="13315" max="13315" width="4.42578125" style="18" bestFit="1" customWidth="1"/>
    <col min="13316" max="13316" width="10" style="18" bestFit="1" customWidth="1"/>
    <col min="13317" max="13318" width="12.7109375" style="18" customWidth="1"/>
    <col min="13319" max="13319" width="13.28515625" style="18" bestFit="1" customWidth="1"/>
    <col min="13320" max="13320" width="13.140625" style="18" customWidth="1"/>
    <col min="13321" max="13321" width="7.85546875" style="18" bestFit="1" customWidth="1"/>
    <col min="13322" max="13322" width="8.28515625" style="18" customWidth="1"/>
    <col min="13323" max="13323" width="10.5703125" style="18" customWidth="1"/>
    <col min="13324" max="13566" width="15.42578125" style="18"/>
    <col min="13567" max="13567" width="10.42578125" style="18" customWidth="1"/>
    <col min="13568" max="13569" width="6.5703125" style="18" bestFit="1" customWidth="1"/>
    <col min="13570" max="13570" width="72.140625" style="18" customWidth="1"/>
    <col min="13571" max="13571" width="4.42578125" style="18" bestFit="1" customWidth="1"/>
    <col min="13572" max="13572" width="10" style="18" bestFit="1" customWidth="1"/>
    <col min="13573" max="13574" width="12.7109375" style="18" customWidth="1"/>
    <col min="13575" max="13575" width="13.28515625" style="18" bestFit="1" customWidth="1"/>
    <col min="13576" max="13576" width="13.140625" style="18" customWidth="1"/>
    <col min="13577" max="13577" width="7.85546875" style="18" bestFit="1" customWidth="1"/>
    <col min="13578" max="13578" width="8.28515625" style="18" customWidth="1"/>
    <col min="13579" max="13579" width="10.5703125" style="18" customWidth="1"/>
    <col min="13580" max="13822" width="15.42578125" style="18"/>
    <col min="13823" max="13823" width="10.42578125" style="18" customWidth="1"/>
    <col min="13824" max="13825" width="6.5703125" style="18" bestFit="1" customWidth="1"/>
    <col min="13826" max="13826" width="72.140625" style="18" customWidth="1"/>
    <col min="13827" max="13827" width="4.42578125" style="18" bestFit="1" customWidth="1"/>
    <col min="13828" max="13828" width="10" style="18" bestFit="1" customWidth="1"/>
    <col min="13829" max="13830" width="12.7109375" style="18" customWidth="1"/>
    <col min="13831" max="13831" width="13.28515625" style="18" bestFit="1" customWidth="1"/>
    <col min="13832" max="13832" width="13.140625" style="18" customWidth="1"/>
    <col min="13833" max="13833" width="7.85546875" style="18" bestFit="1" customWidth="1"/>
    <col min="13834" max="13834" width="8.28515625" style="18" customWidth="1"/>
    <col min="13835" max="13835" width="10.5703125" style="18" customWidth="1"/>
    <col min="13836" max="14078" width="15.42578125" style="18"/>
    <col min="14079" max="14079" width="10.42578125" style="18" customWidth="1"/>
    <col min="14080" max="14081" width="6.5703125" style="18" bestFit="1" customWidth="1"/>
    <col min="14082" max="14082" width="72.140625" style="18" customWidth="1"/>
    <col min="14083" max="14083" width="4.42578125" style="18" bestFit="1" customWidth="1"/>
    <col min="14084" max="14084" width="10" style="18" bestFit="1" customWidth="1"/>
    <col min="14085" max="14086" width="12.7109375" style="18" customWidth="1"/>
    <col min="14087" max="14087" width="13.28515625" style="18" bestFit="1" customWidth="1"/>
    <col min="14088" max="14088" width="13.140625" style="18" customWidth="1"/>
    <col min="14089" max="14089" width="7.85546875" style="18" bestFit="1" customWidth="1"/>
    <col min="14090" max="14090" width="8.28515625" style="18" customWidth="1"/>
    <col min="14091" max="14091" width="10.5703125" style="18" customWidth="1"/>
    <col min="14092" max="14334" width="15.42578125" style="18"/>
    <col min="14335" max="14335" width="10.42578125" style="18" customWidth="1"/>
    <col min="14336" max="14337" width="6.5703125" style="18" bestFit="1" customWidth="1"/>
    <col min="14338" max="14338" width="72.140625" style="18" customWidth="1"/>
    <col min="14339" max="14339" width="4.42578125" style="18" bestFit="1" customWidth="1"/>
    <col min="14340" max="14340" width="10" style="18" bestFit="1" customWidth="1"/>
    <col min="14341" max="14342" width="12.7109375" style="18" customWidth="1"/>
    <col min="14343" max="14343" width="13.28515625" style="18" bestFit="1" customWidth="1"/>
    <col min="14344" max="14344" width="13.140625" style="18" customWidth="1"/>
    <col min="14345" max="14345" width="7.85546875" style="18" bestFit="1" customWidth="1"/>
    <col min="14346" max="14346" width="8.28515625" style="18" customWidth="1"/>
    <col min="14347" max="14347" width="10.5703125" style="18" customWidth="1"/>
    <col min="14348" max="14590" width="15.42578125" style="18"/>
    <col min="14591" max="14591" width="10.42578125" style="18" customWidth="1"/>
    <col min="14592" max="14593" width="6.5703125" style="18" bestFit="1" customWidth="1"/>
    <col min="14594" max="14594" width="72.140625" style="18" customWidth="1"/>
    <col min="14595" max="14595" width="4.42578125" style="18" bestFit="1" customWidth="1"/>
    <col min="14596" max="14596" width="10" style="18" bestFit="1" customWidth="1"/>
    <col min="14597" max="14598" width="12.7109375" style="18" customWidth="1"/>
    <col min="14599" max="14599" width="13.28515625" style="18" bestFit="1" customWidth="1"/>
    <col min="14600" max="14600" width="13.140625" style="18" customWidth="1"/>
    <col min="14601" max="14601" width="7.85546875" style="18" bestFit="1" customWidth="1"/>
    <col min="14602" max="14602" width="8.28515625" style="18" customWidth="1"/>
    <col min="14603" max="14603" width="10.5703125" style="18" customWidth="1"/>
    <col min="14604" max="14846" width="15.42578125" style="18"/>
    <col min="14847" max="14847" width="10.42578125" style="18" customWidth="1"/>
    <col min="14848" max="14849" width="6.5703125" style="18" bestFit="1" customWidth="1"/>
    <col min="14850" max="14850" width="72.140625" style="18" customWidth="1"/>
    <col min="14851" max="14851" width="4.42578125" style="18" bestFit="1" customWidth="1"/>
    <col min="14852" max="14852" width="10" style="18" bestFit="1" customWidth="1"/>
    <col min="14853" max="14854" width="12.7109375" style="18" customWidth="1"/>
    <col min="14855" max="14855" width="13.28515625" style="18" bestFit="1" customWidth="1"/>
    <col min="14856" max="14856" width="13.140625" style="18" customWidth="1"/>
    <col min="14857" max="14857" width="7.85546875" style="18" bestFit="1" customWidth="1"/>
    <col min="14858" max="14858" width="8.28515625" style="18" customWidth="1"/>
    <col min="14859" max="14859" width="10.5703125" style="18" customWidth="1"/>
    <col min="14860" max="15102" width="15.42578125" style="18"/>
    <col min="15103" max="15103" width="10.42578125" style="18" customWidth="1"/>
    <col min="15104" max="15105" width="6.5703125" style="18" bestFit="1" customWidth="1"/>
    <col min="15106" max="15106" width="72.140625" style="18" customWidth="1"/>
    <col min="15107" max="15107" width="4.42578125" style="18" bestFit="1" customWidth="1"/>
    <col min="15108" max="15108" width="10" style="18" bestFit="1" customWidth="1"/>
    <col min="15109" max="15110" width="12.7109375" style="18" customWidth="1"/>
    <col min="15111" max="15111" width="13.28515625" style="18" bestFit="1" customWidth="1"/>
    <col min="15112" max="15112" width="13.140625" style="18" customWidth="1"/>
    <col min="15113" max="15113" width="7.85546875" style="18" bestFit="1" customWidth="1"/>
    <col min="15114" max="15114" width="8.28515625" style="18" customWidth="1"/>
    <col min="15115" max="15115" width="10.5703125" style="18" customWidth="1"/>
    <col min="15116" max="15358" width="15.42578125" style="18"/>
    <col min="15359" max="15359" width="10.42578125" style="18" customWidth="1"/>
    <col min="15360" max="15361" width="6.5703125" style="18" bestFit="1" customWidth="1"/>
    <col min="15362" max="15362" width="72.140625" style="18" customWidth="1"/>
    <col min="15363" max="15363" width="4.42578125" style="18" bestFit="1" customWidth="1"/>
    <col min="15364" max="15364" width="10" style="18" bestFit="1" customWidth="1"/>
    <col min="15365" max="15366" width="12.7109375" style="18" customWidth="1"/>
    <col min="15367" max="15367" width="13.28515625" style="18" bestFit="1" customWidth="1"/>
    <col min="15368" max="15368" width="13.140625" style="18" customWidth="1"/>
    <col min="15369" max="15369" width="7.85546875" style="18" bestFit="1" customWidth="1"/>
    <col min="15370" max="15370" width="8.28515625" style="18" customWidth="1"/>
    <col min="15371" max="15371" width="10.5703125" style="18" customWidth="1"/>
    <col min="15372" max="15614" width="15.42578125" style="18"/>
    <col min="15615" max="15615" width="10.42578125" style="18" customWidth="1"/>
    <col min="15616" max="15617" width="6.5703125" style="18" bestFit="1" customWidth="1"/>
    <col min="15618" max="15618" width="72.140625" style="18" customWidth="1"/>
    <col min="15619" max="15619" width="4.42578125" style="18" bestFit="1" customWidth="1"/>
    <col min="15620" max="15620" width="10" style="18" bestFit="1" customWidth="1"/>
    <col min="15621" max="15622" width="12.7109375" style="18" customWidth="1"/>
    <col min="15623" max="15623" width="13.28515625" style="18" bestFit="1" customWidth="1"/>
    <col min="15624" max="15624" width="13.140625" style="18" customWidth="1"/>
    <col min="15625" max="15625" width="7.85546875" style="18" bestFit="1" customWidth="1"/>
    <col min="15626" max="15626" width="8.28515625" style="18" customWidth="1"/>
    <col min="15627" max="15627" width="10.5703125" style="18" customWidth="1"/>
    <col min="15628" max="15870" width="15.42578125" style="18"/>
    <col min="15871" max="15871" width="10.42578125" style="18" customWidth="1"/>
    <col min="15872" max="15873" width="6.5703125" style="18" bestFit="1" customWidth="1"/>
    <col min="15874" max="15874" width="72.140625" style="18" customWidth="1"/>
    <col min="15875" max="15875" width="4.42578125" style="18" bestFit="1" customWidth="1"/>
    <col min="15876" max="15876" width="10" style="18" bestFit="1" customWidth="1"/>
    <col min="15877" max="15878" width="12.7109375" style="18" customWidth="1"/>
    <col min="15879" max="15879" width="13.28515625" style="18" bestFit="1" customWidth="1"/>
    <col min="15880" max="15880" width="13.140625" style="18" customWidth="1"/>
    <col min="15881" max="15881" width="7.85546875" style="18" bestFit="1" customWidth="1"/>
    <col min="15882" max="15882" width="8.28515625" style="18" customWidth="1"/>
    <col min="15883" max="15883" width="10.5703125" style="18" customWidth="1"/>
    <col min="15884" max="16126" width="15.42578125" style="18"/>
    <col min="16127" max="16127" width="10.42578125" style="18" customWidth="1"/>
    <col min="16128" max="16129" width="6.5703125" style="18" bestFit="1" customWidth="1"/>
    <col min="16130" max="16130" width="72.140625" style="18" customWidth="1"/>
    <col min="16131" max="16131" width="4.42578125" style="18" bestFit="1" customWidth="1"/>
    <col min="16132" max="16132" width="10" style="18" bestFit="1" customWidth="1"/>
    <col min="16133" max="16134" width="12.7109375" style="18" customWidth="1"/>
    <col min="16135" max="16135" width="13.28515625" style="18" bestFit="1" customWidth="1"/>
    <col min="16136" max="16136" width="13.140625" style="18" customWidth="1"/>
    <col min="16137" max="16137" width="7.85546875" style="18" bestFit="1" customWidth="1"/>
    <col min="16138" max="16138" width="8.28515625" style="18" customWidth="1"/>
    <col min="16139" max="16139" width="10.5703125" style="18" customWidth="1"/>
    <col min="16140" max="16384" width="15.42578125" style="18"/>
  </cols>
  <sheetData>
    <row r="1" spans="1:15" ht="65.099999999999994" customHeight="1">
      <c r="A1" s="612" t="s">
        <v>681</v>
      </c>
      <c r="B1" s="613"/>
      <c r="C1" s="613"/>
      <c r="D1" s="613"/>
      <c r="E1" s="613"/>
      <c r="F1" s="613"/>
      <c r="G1" s="613"/>
      <c r="H1" s="614"/>
      <c r="I1" s="234" t="s">
        <v>143</v>
      </c>
      <c r="J1" s="456"/>
    </row>
    <row r="2" spans="1:15" ht="15" customHeight="1">
      <c r="A2" s="600" t="s">
        <v>676</v>
      </c>
      <c r="B2" s="602"/>
      <c r="C2" s="602"/>
      <c r="D2" s="602"/>
      <c r="E2" s="19" t="s">
        <v>13</v>
      </c>
      <c r="F2" s="116">
        <v>0.23319999999999999</v>
      </c>
      <c r="H2" s="117"/>
    </row>
    <row r="3" spans="1:15" ht="15" customHeight="1">
      <c r="A3" s="620" t="s">
        <v>678</v>
      </c>
      <c r="B3" s="621"/>
      <c r="C3" s="621"/>
      <c r="D3" s="621"/>
      <c r="E3" s="622" t="s">
        <v>682</v>
      </c>
      <c r="F3" s="623"/>
      <c r="G3" s="623"/>
      <c r="H3" s="624"/>
    </row>
    <row r="4" spans="1:15" ht="15" customHeight="1">
      <c r="A4" s="288" t="s">
        <v>245</v>
      </c>
      <c r="B4" s="628">
        <v>2.15</v>
      </c>
      <c r="C4" s="628"/>
      <c r="D4" s="304"/>
      <c r="E4" s="625"/>
      <c r="F4" s="626"/>
      <c r="G4" s="626"/>
      <c r="H4" s="627"/>
    </row>
    <row r="5" spans="1:15" ht="15" customHeight="1">
      <c r="A5" s="20" t="s">
        <v>14</v>
      </c>
      <c r="B5" s="21"/>
      <c r="C5" s="615">
        <v>12</v>
      </c>
      <c r="D5" s="616"/>
      <c r="E5" s="617" t="s">
        <v>145</v>
      </c>
      <c r="F5" s="618"/>
      <c r="G5" s="618"/>
      <c r="H5" s="619"/>
    </row>
    <row r="6" spans="1:15" ht="33.75">
      <c r="A6" s="149" t="s">
        <v>0</v>
      </c>
      <c r="B6" s="22" t="s">
        <v>15</v>
      </c>
      <c r="C6" s="22" t="s">
        <v>1</v>
      </c>
      <c r="D6" s="22" t="s">
        <v>16</v>
      </c>
      <c r="E6" s="22" t="s">
        <v>17</v>
      </c>
      <c r="F6" s="22" t="s">
        <v>18</v>
      </c>
      <c r="G6" s="22" t="s">
        <v>19</v>
      </c>
      <c r="H6" s="150" t="s">
        <v>20</v>
      </c>
    </row>
    <row r="7" spans="1:15" ht="15" customHeight="1">
      <c r="A7" s="607"/>
      <c r="B7" s="608"/>
      <c r="C7" s="100" t="s">
        <v>5</v>
      </c>
      <c r="D7" s="101" t="s">
        <v>27</v>
      </c>
      <c r="E7" s="102"/>
      <c r="F7" s="102"/>
      <c r="G7" s="102"/>
      <c r="H7" s="104"/>
      <c r="I7" s="37">
        <f>H26</f>
        <v>0</v>
      </c>
    </row>
    <row r="8" spans="1:15" ht="15" customHeight="1">
      <c r="A8" s="289"/>
      <c r="B8" s="290"/>
      <c r="C8" s="100" t="s">
        <v>96</v>
      </c>
      <c r="D8" s="101" t="s">
        <v>215</v>
      </c>
      <c r="E8" s="102"/>
      <c r="F8" s="102"/>
      <c r="G8" s="102"/>
      <c r="H8" s="104"/>
      <c r="I8" s="37"/>
    </row>
    <row r="9" spans="1:15" ht="22.5">
      <c r="A9" s="305">
        <v>41500</v>
      </c>
      <c r="B9" s="35" t="s">
        <v>144</v>
      </c>
      <c r="C9" s="35" t="s">
        <v>216</v>
      </c>
      <c r="D9" s="25" t="s">
        <v>580</v>
      </c>
      <c r="E9" s="26" t="s">
        <v>581</v>
      </c>
      <c r="F9" s="47">
        <v>18</v>
      </c>
      <c r="G9" s="30"/>
      <c r="H9" s="28">
        <f>ROUND(ROUND(F9,2)*ROUND(G9,2),2)</f>
        <v>0</v>
      </c>
      <c r="I9" s="37"/>
      <c r="N9" s="458"/>
      <c r="O9" s="458"/>
    </row>
    <row r="10" spans="1:15" ht="22.5">
      <c r="A10" s="38">
        <v>42511</v>
      </c>
      <c r="B10" s="24" t="s">
        <v>144</v>
      </c>
      <c r="C10" s="35" t="s">
        <v>217</v>
      </c>
      <c r="D10" s="25" t="s">
        <v>582</v>
      </c>
      <c r="E10" s="26" t="s">
        <v>583</v>
      </c>
      <c r="F10" s="47">
        <v>12</v>
      </c>
      <c r="G10" s="30"/>
      <c r="H10" s="306">
        <f>ROUND(ROUND(F10,2)*ROUND(G10,2),2)</f>
        <v>0</v>
      </c>
      <c r="I10" s="37"/>
      <c r="N10" s="458"/>
      <c r="O10" s="458"/>
    </row>
    <row r="11" spans="1:15" ht="22.5">
      <c r="A11" s="38">
        <v>41579</v>
      </c>
      <c r="B11" s="24" t="s">
        <v>144</v>
      </c>
      <c r="C11" s="35" t="s">
        <v>218</v>
      </c>
      <c r="D11" s="25" t="s">
        <v>584</v>
      </c>
      <c r="E11" s="26" t="s">
        <v>583</v>
      </c>
      <c r="F11" s="47">
        <v>12</v>
      </c>
      <c r="G11" s="30"/>
      <c r="H11" s="306">
        <f>ROUND(ROUND(F11,2)*ROUND(G11,2),2)</f>
        <v>0</v>
      </c>
      <c r="I11" s="37"/>
      <c r="N11" s="458"/>
      <c r="O11" s="458"/>
    </row>
    <row r="12" spans="1:15" ht="22.5">
      <c r="A12" s="38">
        <v>41678</v>
      </c>
      <c r="B12" s="24" t="s">
        <v>144</v>
      </c>
      <c r="C12" s="35" t="s">
        <v>219</v>
      </c>
      <c r="D12" s="25" t="s">
        <v>585</v>
      </c>
      <c r="E12" s="26" t="s">
        <v>583</v>
      </c>
      <c r="F12" s="47">
        <v>12</v>
      </c>
      <c r="G12" s="30"/>
      <c r="H12" s="306">
        <f>ROUND(ROUND(F12,2)*ROUND(G12,2),2)</f>
        <v>0</v>
      </c>
      <c r="I12" s="37"/>
      <c r="N12" s="458"/>
      <c r="O12" s="458"/>
    </row>
    <row r="13" spans="1:15" ht="22.5">
      <c r="A13" s="38">
        <v>41580</v>
      </c>
      <c r="B13" s="24" t="s">
        <v>144</v>
      </c>
      <c r="C13" s="35" t="s">
        <v>220</v>
      </c>
      <c r="D13" s="25" t="s">
        <v>586</v>
      </c>
      <c r="E13" s="26" t="s">
        <v>583</v>
      </c>
      <c r="F13" s="47">
        <v>12</v>
      </c>
      <c r="G13" s="30"/>
      <c r="H13" s="306">
        <f>ROUND(ROUND(F13,2)*ROUND(G13,2),2)</f>
        <v>0</v>
      </c>
      <c r="I13" s="37"/>
      <c r="N13" s="458"/>
      <c r="O13" s="458"/>
    </row>
    <row r="14" spans="1:15" ht="22.5">
      <c r="A14" s="38">
        <v>41501</v>
      </c>
      <c r="B14" s="24" t="s">
        <v>144</v>
      </c>
      <c r="C14" s="35" t="s">
        <v>221</v>
      </c>
      <c r="D14" s="25" t="s">
        <v>587</v>
      </c>
      <c r="E14" s="26" t="s">
        <v>430</v>
      </c>
      <c r="F14" s="47">
        <v>25</v>
      </c>
      <c r="G14" s="30"/>
      <c r="H14" s="306">
        <f>ROUND(ROUND(F14,2)*ROUND(G14,2),2)</f>
        <v>0</v>
      </c>
      <c r="I14" s="37"/>
      <c r="N14" s="458"/>
      <c r="O14" s="458"/>
    </row>
    <row r="15" spans="1:15" ht="22.5">
      <c r="A15" s="38">
        <v>41499</v>
      </c>
      <c r="B15" s="24" t="s">
        <v>144</v>
      </c>
      <c r="C15" s="35" t="s">
        <v>222</v>
      </c>
      <c r="D15" s="25" t="s">
        <v>588</v>
      </c>
      <c r="E15" s="26" t="s">
        <v>430</v>
      </c>
      <c r="F15" s="47">
        <v>25</v>
      </c>
      <c r="G15" s="30"/>
      <c r="H15" s="306">
        <f>ROUND(ROUND(F15,2)*ROUND(G15,2),2)</f>
        <v>0</v>
      </c>
      <c r="I15" s="37"/>
      <c r="N15" s="458"/>
      <c r="O15" s="458"/>
    </row>
    <row r="16" spans="1:15" ht="22.5">
      <c r="A16" s="38">
        <v>41503</v>
      </c>
      <c r="B16" s="24" t="s">
        <v>144</v>
      </c>
      <c r="C16" s="35" t="s">
        <v>223</v>
      </c>
      <c r="D16" s="25" t="s">
        <v>589</v>
      </c>
      <c r="E16" s="26" t="s">
        <v>430</v>
      </c>
      <c r="F16" s="47">
        <v>20</v>
      </c>
      <c r="G16" s="30"/>
      <c r="H16" s="306">
        <f>ROUND(ROUND(F16,2)*ROUND(G16,2),2)</f>
        <v>0</v>
      </c>
      <c r="I16" s="37"/>
      <c r="N16" s="458"/>
      <c r="O16" s="458"/>
    </row>
    <row r="17" spans="1:15" ht="22.5">
      <c r="A17" s="38">
        <v>41527</v>
      </c>
      <c r="B17" s="24" t="s">
        <v>144</v>
      </c>
      <c r="C17" s="35" t="s">
        <v>224</v>
      </c>
      <c r="D17" s="25" t="s">
        <v>590</v>
      </c>
      <c r="E17" s="26" t="s">
        <v>591</v>
      </c>
      <c r="F17" s="47">
        <v>2</v>
      </c>
      <c r="G17" s="30"/>
      <c r="H17" s="306">
        <f>ROUND(ROUND(F17,2)*ROUND(G17,2),2)</f>
        <v>0</v>
      </c>
      <c r="I17" s="37"/>
      <c r="N17" s="458"/>
      <c r="O17" s="458"/>
    </row>
    <row r="18" spans="1:15" ht="22.5">
      <c r="A18" s="38">
        <v>100882</v>
      </c>
      <c r="B18" s="24" t="s">
        <v>144</v>
      </c>
      <c r="C18" s="35" t="s">
        <v>225</v>
      </c>
      <c r="D18" s="25" t="s">
        <v>592</v>
      </c>
      <c r="E18" s="26" t="s">
        <v>430</v>
      </c>
      <c r="F18" s="47">
        <v>140</v>
      </c>
      <c r="G18" s="30"/>
      <c r="H18" s="306">
        <f>ROUND(ROUND(F18,2)*ROUND(G18,2),2)</f>
        <v>0</v>
      </c>
      <c r="I18" s="37"/>
      <c r="N18" s="458"/>
      <c r="O18" s="458"/>
    </row>
    <row r="19" spans="1:15" ht="22.5">
      <c r="A19" s="38">
        <v>41495</v>
      </c>
      <c r="B19" s="24" t="s">
        <v>144</v>
      </c>
      <c r="C19" s="35" t="s">
        <v>226</v>
      </c>
      <c r="D19" s="25" t="s">
        <v>593</v>
      </c>
      <c r="E19" s="26" t="s">
        <v>591</v>
      </c>
      <c r="F19" s="47">
        <v>4</v>
      </c>
      <c r="G19" s="30"/>
      <c r="H19" s="306">
        <f>ROUND(ROUND(F19,2)*ROUND(G19,2),2)</f>
        <v>0</v>
      </c>
      <c r="I19" s="37"/>
      <c r="N19" s="458"/>
      <c r="O19" s="458"/>
    </row>
    <row r="20" spans="1:15" ht="15" customHeight="1">
      <c r="A20" s="289"/>
      <c r="B20" s="290"/>
      <c r="C20" s="100" t="s">
        <v>97</v>
      </c>
      <c r="D20" s="101" t="s">
        <v>227</v>
      </c>
      <c r="E20" s="102"/>
      <c r="F20" s="102"/>
      <c r="G20" s="102"/>
      <c r="H20" s="104"/>
      <c r="I20" s="37"/>
    </row>
    <row r="21" spans="1:15" ht="22.5">
      <c r="A21" s="307">
        <v>42046</v>
      </c>
      <c r="B21" s="24" t="s">
        <v>144</v>
      </c>
      <c r="C21" s="35" t="s">
        <v>228</v>
      </c>
      <c r="D21" s="25" t="s">
        <v>594</v>
      </c>
      <c r="E21" s="26" t="s">
        <v>591</v>
      </c>
      <c r="F21" s="47">
        <v>11</v>
      </c>
      <c r="G21" s="30"/>
      <c r="H21" s="306">
        <f>ROUND(ROUND(F21,2)*ROUND(G21,2),2)</f>
        <v>0</v>
      </c>
      <c r="I21" s="37"/>
      <c r="N21" s="458"/>
      <c r="O21" s="458"/>
    </row>
    <row r="22" spans="1:15" ht="22.5">
      <c r="A22" s="23">
        <v>42047</v>
      </c>
      <c r="B22" s="24" t="s">
        <v>144</v>
      </c>
      <c r="C22" s="35" t="s">
        <v>229</v>
      </c>
      <c r="D22" s="25" t="s">
        <v>595</v>
      </c>
      <c r="E22" s="26" t="s">
        <v>591</v>
      </c>
      <c r="F22" s="47">
        <v>11</v>
      </c>
      <c r="G22" s="30"/>
      <c r="H22" s="306">
        <f>ROUND(ROUND(F22,2)*ROUND(G22,2),2)</f>
        <v>0</v>
      </c>
      <c r="I22" s="37"/>
      <c r="N22" s="458"/>
      <c r="O22" s="458"/>
    </row>
    <row r="23" spans="1:15" ht="22.5">
      <c r="A23" s="23">
        <v>41359</v>
      </c>
      <c r="B23" s="24" t="s">
        <v>144</v>
      </c>
      <c r="C23" s="35" t="s">
        <v>230</v>
      </c>
      <c r="D23" s="25" t="s">
        <v>596</v>
      </c>
      <c r="E23" s="26" t="s">
        <v>430</v>
      </c>
      <c r="F23" s="47">
        <v>108</v>
      </c>
      <c r="G23" s="30"/>
      <c r="H23" s="306">
        <f>ROUND(ROUND(F23,2)*ROUND(G23,2),2)</f>
        <v>0</v>
      </c>
      <c r="I23" s="37"/>
      <c r="N23" s="458"/>
      <c r="O23" s="458"/>
    </row>
    <row r="24" spans="1:15" ht="22.5">
      <c r="A24" s="23">
        <v>40937</v>
      </c>
      <c r="B24" s="24" t="s">
        <v>144</v>
      </c>
      <c r="C24" s="35" t="s">
        <v>231</v>
      </c>
      <c r="D24" s="25" t="s">
        <v>597</v>
      </c>
      <c r="E24" s="26" t="s">
        <v>581</v>
      </c>
      <c r="F24" s="47">
        <v>4</v>
      </c>
      <c r="G24" s="30"/>
      <c r="H24" s="306">
        <f>ROUND(ROUND(F24,2)*ROUND(G24,2),2)</f>
        <v>0</v>
      </c>
      <c r="I24" s="37"/>
      <c r="N24" s="458"/>
      <c r="O24" s="458"/>
    </row>
    <row r="25" spans="1:15" ht="22.5">
      <c r="A25" s="23">
        <v>41202</v>
      </c>
      <c r="B25" s="24" t="s">
        <v>144</v>
      </c>
      <c r="C25" s="35" t="s">
        <v>232</v>
      </c>
      <c r="D25" s="25" t="s">
        <v>598</v>
      </c>
      <c r="E25" s="26" t="s">
        <v>430</v>
      </c>
      <c r="F25" s="47">
        <v>108</v>
      </c>
      <c r="G25" s="30"/>
      <c r="H25" s="306">
        <f>ROUND(ROUND(F25,2)*ROUND(G25,2),2)</f>
        <v>0</v>
      </c>
      <c r="I25" s="37"/>
      <c r="N25" s="458"/>
      <c r="O25" s="458"/>
    </row>
    <row r="26" spans="1:15" ht="15" customHeight="1">
      <c r="A26" s="629" t="str">
        <f>_xlfn.CONCAT("SUB - TOTAL ",D7)</f>
        <v xml:space="preserve">SUB - TOTAL INSTALAÇÃO MANUT. CANTEIRO MOB., DESMOB. E PLACA DE OBRA </v>
      </c>
      <c r="B26" s="630"/>
      <c r="C26" s="630"/>
      <c r="D26" s="630"/>
      <c r="E26" s="630"/>
      <c r="F26" s="630"/>
      <c r="G26" s="631"/>
      <c r="H26" s="31">
        <f>SUM(H7:H25)</f>
        <v>0</v>
      </c>
      <c r="I26" s="37"/>
      <c r="N26" s="458"/>
      <c r="O26" s="458"/>
    </row>
    <row r="27" spans="1:15" ht="5.0999999999999996" customHeight="1">
      <c r="A27" s="609"/>
      <c r="B27" s="610"/>
      <c r="C27" s="610"/>
      <c r="D27" s="610"/>
      <c r="E27" s="610"/>
      <c r="F27" s="610"/>
      <c r="G27" s="610"/>
      <c r="H27" s="611"/>
      <c r="I27" s="37"/>
      <c r="N27" s="458"/>
      <c r="O27" s="458"/>
    </row>
    <row r="28" spans="1:15" ht="15" customHeight="1">
      <c r="A28" s="607"/>
      <c r="B28" s="608"/>
      <c r="C28" s="100" t="s">
        <v>6</v>
      </c>
      <c r="D28" s="101" t="s">
        <v>88</v>
      </c>
      <c r="E28" s="102"/>
      <c r="F28" s="102"/>
      <c r="G28" s="102"/>
      <c r="H28" s="103"/>
      <c r="I28" s="34">
        <f>H42</f>
        <v>0</v>
      </c>
      <c r="N28" s="458"/>
      <c r="O28" s="458"/>
    </row>
    <row r="29" spans="1:15" ht="15" customHeight="1">
      <c r="A29" s="607"/>
      <c r="B29" s="608"/>
      <c r="C29" s="100" t="s">
        <v>98</v>
      </c>
      <c r="D29" s="101" t="s">
        <v>235</v>
      </c>
      <c r="E29" s="102"/>
      <c r="F29" s="102"/>
      <c r="G29" s="102"/>
      <c r="H29" s="104"/>
      <c r="N29" s="458"/>
      <c r="O29" s="458"/>
    </row>
    <row r="30" spans="1:15" ht="15" customHeight="1">
      <c r="A30" s="23">
        <v>5501700</v>
      </c>
      <c r="B30" s="24" t="s">
        <v>21</v>
      </c>
      <c r="C30" s="35" t="s">
        <v>99</v>
      </c>
      <c r="D30" s="25" t="s">
        <v>599</v>
      </c>
      <c r="E30" s="26" t="s">
        <v>600</v>
      </c>
      <c r="F30" s="47">
        <v>8600</v>
      </c>
      <c r="G30" s="30"/>
      <c r="H30" s="306">
        <f>ROUND(ROUND(F30,2)*ROUND(G30,2),2)</f>
        <v>0</v>
      </c>
      <c r="I30" s="37"/>
      <c r="N30" s="458"/>
      <c r="O30" s="458"/>
    </row>
    <row r="31" spans="1:15" ht="15" customHeight="1">
      <c r="A31" s="23">
        <v>5501701</v>
      </c>
      <c r="B31" s="24" t="s">
        <v>21</v>
      </c>
      <c r="C31" s="35" t="s">
        <v>101</v>
      </c>
      <c r="D31" s="25" t="s">
        <v>290</v>
      </c>
      <c r="E31" s="26" t="s">
        <v>601</v>
      </c>
      <c r="F31" s="47">
        <v>10</v>
      </c>
      <c r="G31" s="30"/>
      <c r="H31" s="306">
        <f>ROUND(ROUND(F31,2)*ROUND(G31,2),2)</f>
        <v>0</v>
      </c>
      <c r="I31" s="37"/>
      <c r="N31" s="458"/>
      <c r="O31" s="458"/>
    </row>
    <row r="32" spans="1:15" ht="15" customHeight="1">
      <c r="A32" s="23">
        <v>5501702</v>
      </c>
      <c r="B32" s="24" t="s">
        <v>21</v>
      </c>
      <c r="C32" s="35" t="s">
        <v>134</v>
      </c>
      <c r="D32" s="25" t="s">
        <v>293</v>
      </c>
      <c r="E32" s="26" t="s">
        <v>601</v>
      </c>
      <c r="F32" s="47">
        <v>6</v>
      </c>
      <c r="G32" s="30"/>
      <c r="H32" s="306">
        <f>ROUND(ROUND(F32,2)*ROUND(G32,2),2)</f>
        <v>0</v>
      </c>
      <c r="I32" s="37"/>
      <c r="N32" s="458"/>
      <c r="O32" s="458"/>
    </row>
    <row r="33" spans="1:15" ht="15" customHeight="1">
      <c r="A33" s="23">
        <v>1600989</v>
      </c>
      <c r="B33" s="24" t="s">
        <v>21</v>
      </c>
      <c r="C33" s="35" t="s">
        <v>236</v>
      </c>
      <c r="D33" s="25" t="s">
        <v>602</v>
      </c>
      <c r="E33" s="26" t="s">
        <v>414</v>
      </c>
      <c r="F33" s="47">
        <v>5</v>
      </c>
      <c r="G33" s="30"/>
      <c r="H33" s="306">
        <f>ROUND(ROUND(F33,2)*ROUND(G33,2),2)</f>
        <v>0</v>
      </c>
      <c r="I33" s="37"/>
      <c r="N33" s="458"/>
      <c r="O33" s="458"/>
    </row>
    <row r="34" spans="1:15" ht="22.5" customHeight="1">
      <c r="A34" s="23">
        <v>30304</v>
      </c>
      <c r="B34" s="24" t="s">
        <v>22</v>
      </c>
      <c r="C34" s="35" t="s">
        <v>237</v>
      </c>
      <c r="D34" s="25" t="s">
        <v>603</v>
      </c>
      <c r="E34" s="26" t="s">
        <v>604</v>
      </c>
      <c r="F34" s="47">
        <v>5</v>
      </c>
      <c r="G34" s="30"/>
      <c r="H34" s="306">
        <f>ROUND(ROUND(F34,2)*ROUND(G34,2),2)</f>
        <v>0</v>
      </c>
      <c r="N34" s="458"/>
      <c r="O34" s="458"/>
    </row>
    <row r="35" spans="1:15" ht="15" customHeight="1">
      <c r="A35" s="607"/>
      <c r="B35" s="608"/>
      <c r="C35" s="100" t="s">
        <v>238</v>
      </c>
      <c r="D35" s="101" t="s">
        <v>239</v>
      </c>
      <c r="E35" s="102"/>
      <c r="F35" s="102"/>
      <c r="G35" s="102"/>
      <c r="H35" s="104"/>
      <c r="N35" s="458"/>
      <c r="O35" s="458"/>
    </row>
    <row r="36" spans="1:15" ht="22.5">
      <c r="A36" s="23">
        <v>5502135</v>
      </c>
      <c r="B36" s="24" t="s">
        <v>21</v>
      </c>
      <c r="C36" s="35" t="s">
        <v>240</v>
      </c>
      <c r="D36" s="25" t="s">
        <v>605</v>
      </c>
      <c r="E36" s="26" t="s">
        <v>414</v>
      </c>
      <c r="F36" s="47">
        <v>3257.34</v>
      </c>
      <c r="G36" s="30"/>
      <c r="H36" s="306">
        <f>ROUND(ROUND(F36,2)*ROUND(G36,2),2)</f>
        <v>0</v>
      </c>
      <c r="N36" s="458"/>
      <c r="O36" s="458"/>
    </row>
    <row r="37" spans="1:15" ht="22.5">
      <c r="A37" s="23">
        <v>5502136</v>
      </c>
      <c r="B37" s="24" t="s">
        <v>21</v>
      </c>
      <c r="C37" s="35" t="s">
        <v>241</v>
      </c>
      <c r="D37" s="25" t="s">
        <v>606</v>
      </c>
      <c r="E37" s="26" t="s">
        <v>414</v>
      </c>
      <c r="F37" s="47">
        <v>606.85</v>
      </c>
      <c r="G37" s="30"/>
      <c r="H37" s="306">
        <f>ROUND(ROUND(F37,2)*ROUND(G37,2),2)</f>
        <v>0</v>
      </c>
      <c r="N37" s="458"/>
      <c r="O37" s="458"/>
    </row>
    <row r="38" spans="1:15" ht="15" customHeight="1">
      <c r="A38" s="282">
        <v>4413984</v>
      </c>
      <c r="B38" s="24" t="s">
        <v>21</v>
      </c>
      <c r="C38" s="35" t="s">
        <v>242</v>
      </c>
      <c r="D38" s="25" t="s">
        <v>607</v>
      </c>
      <c r="E38" s="26" t="s">
        <v>414</v>
      </c>
      <c r="F38" s="47">
        <v>2606.38</v>
      </c>
      <c r="G38" s="30"/>
      <c r="H38" s="306">
        <f>ROUND(ROUND(F38,2)*ROUND(G38,2),2)</f>
        <v>0</v>
      </c>
      <c r="N38" s="458"/>
      <c r="O38" s="458"/>
    </row>
    <row r="39" spans="1:15" ht="15" customHeight="1">
      <c r="A39" s="282">
        <v>5503041</v>
      </c>
      <c r="B39" s="24" t="s">
        <v>21</v>
      </c>
      <c r="C39" s="35" t="s">
        <v>243</v>
      </c>
      <c r="D39" s="25" t="s">
        <v>608</v>
      </c>
      <c r="E39" s="26" t="s">
        <v>414</v>
      </c>
      <c r="F39" s="47">
        <v>1006.25</v>
      </c>
      <c r="G39" s="30"/>
      <c r="H39" s="306">
        <f>ROUND(ROUND(F39,2)*ROUND(G39,2),2)</f>
        <v>0</v>
      </c>
      <c r="N39" s="458"/>
      <c r="O39" s="458"/>
    </row>
    <row r="40" spans="1:15" ht="15" customHeight="1">
      <c r="A40" s="282">
        <v>5915321</v>
      </c>
      <c r="B40" s="24" t="s">
        <v>21</v>
      </c>
      <c r="C40" s="35" t="s">
        <v>244</v>
      </c>
      <c r="D40" s="25" t="s">
        <v>609</v>
      </c>
      <c r="E40" s="26" t="s">
        <v>610</v>
      </c>
      <c r="F40" s="47">
        <v>134538.23000000001</v>
      </c>
      <c r="G40" s="30"/>
      <c r="H40" s="306">
        <f>ROUND(ROUND(F40,2)*ROUND(G40,2),2)</f>
        <v>0</v>
      </c>
      <c r="N40" s="458"/>
      <c r="O40" s="458"/>
    </row>
    <row r="41" spans="1:15" ht="15" customHeight="1">
      <c r="A41" s="282">
        <v>5915320</v>
      </c>
      <c r="B41" s="24" t="s">
        <v>21</v>
      </c>
      <c r="C41" s="35" t="s">
        <v>442</v>
      </c>
      <c r="D41" s="25" t="s">
        <v>611</v>
      </c>
      <c r="E41" s="26" t="s">
        <v>610</v>
      </c>
      <c r="F41" s="47">
        <v>19108.05</v>
      </c>
      <c r="G41" s="30"/>
      <c r="H41" s="306">
        <f>ROUND(ROUND(F41,2)*ROUND(G41,2),2)</f>
        <v>0</v>
      </c>
      <c r="N41" s="458"/>
      <c r="O41" s="458"/>
    </row>
    <row r="42" spans="1:15" ht="15" customHeight="1">
      <c r="A42" s="629" t="str">
        <f>_xlfn.CONCAT("SUB - TOTAL ",D28)</f>
        <v>SUB - TOTAL SERVIÇOS PRELIMINARES E TERRAPLENAGEM</v>
      </c>
      <c r="B42" s="630"/>
      <c r="C42" s="630"/>
      <c r="D42" s="630"/>
      <c r="E42" s="630"/>
      <c r="F42" s="630"/>
      <c r="G42" s="631"/>
      <c r="H42" s="31">
        <f>SUM(H28:H41)</f>
        <v>0</v>
      </c>
      <c r="I42" s="37"/>
      <c r="N42" s="458"/>
      <c r="O42" s="458"/>
    </row>
    <row r="43" spans="1:15" ht="5.0999999999999996" customHeight="1">
      <c r="A43" s="609"/>
      <c r="B43" s="610"/>
      <c r="C43" s="610"/>
      <c r="D43" s="610"/>
      <c r="E43" s="610"/>
      <c r="F43" s="610"/>
      <c r="G43" s="610"/>
      <c r="H43" s="611"/>
      <c r="I43" s="37"/>
      <c r="N43" s="458"/>
      <c r="O43" s="458"/>
    </row>
    <row r="44" spans="1:15" ht="15" customHeight="1">
      <c r="A44" s="607"/>
      <c r="B44" s="608"/>
      <c r="C44" s="100" t="s">
        <v>7</v>
      </c>
      <c r="D44" s="101" t="s">
        <v>369</v>
      </c>
      <c r="E44" s="102"/>
      <c r="F44" s="102"/>
      <c r="G44" s="102"/>
      <c r="H44" s="104"/>
      <c r="I44" s="37">
        <f>H83</f>
        <v>0</v>
      </c>
      <c r="N44" s="458"/>
      <c r="O44" s="458"/>
    </row>
    <row r="45" spans="1:15" ht="15" customHeight="1">
      <c r="A45" s="607"/>
      <c r="B45" s="608"/>
      <c r="C45" s="100" t="s">
        <v>23</v>
      </c>
      <c r="D45" s="101" t="s">
        <v>250</v>
      </c>
      <c r="E45" s="102"/>
      <c r="F45" s="102"/>
      <c r="G45" s="102"/>
      <c r="H45" s="104"/>
      <c r="I45" s="37"/>
      <c r="N45" s="458"/>
      <c r="O45" s="458"/>
    </row>
    <row r="46" spans="1:15" ht="22.5">
      <c r="A46" s="38">
        <v>43064</v>
      </c>
      <c r="B46" s="24" t="s">
        <v>144</v>
      </c>
      <c r="C46" s="24" t="s">
        <v>251</v>
      </c>
      <c r="D46" s="25" t="s">
        <v>612</v>
      </c>
      <c r="E46" s="26" t="s">
        <v>430</v>
      </c>
      <c r="F46" s="36">
        <v>108</v>
      </c>
      <c r="G46" s="30"/>
      <c r="H46" s="306">
        <f>ROUND(ROUND(F46,2)*ROUND(G46,2),2)</f>
        <v>0</v>
      </c>
      <c r="I46" s="37"/>
      <c r="N46" s="458"/>
      <c r="O46" s="458"/>
    </row>
    <row r="47" spans="1:15" ht="22.5">
      <c r="A47" s="38">
        <v>41226</v>
      </c>
      <c r="B47" s="24" t="s">
        <v>144</v>
      </c>
      <c r="C47" s="24" t="s">
        <v>252</v>
      </c>
      <c r="D47" s="25" t="s">
        <v>613</v>
      </c>
      <c r="E47" s="26" t="s">
        <v>430</v>
      </c>
      <c r="F47" s="36">
        <v>108</v>
      </c>
      <c r="G47" s="30"/>
      <c r="H47" s="306">
        <f>ROUND(ROUND(F47,2)*ROUND(G47,2),2)</f>
        <v>0</v>
      </c>
      <c r="I47" s="37"/>
      <c r="N47" s="458"/>
      <c r="O47" s="458"/>
    </row>
    <row r="48" spans="1:15" ht="22.5">
      <c r="A48" s="38">
        <v>43067</v>
      </c>
      <c r="B48" s="24" t="s">
        <v>144</v>
      </c>
      <c r="C48" s="24" t="s">
        <v>253</v>
      </c>
      <c r="D48" s="25" t="s">
        <v>614</v>
      </c>
      <c r="E48" s="26" t="s">
        <v>430</v>
      </c>
      <c r="F48" s="36">
        <v>108</v>
      </c>
      <c r="G48" s="30"/>
      <c r="H48" s="306">
        <f>ROUND(ROUND(F48,2)*ROUND(G48,2),2)</f>
        <v>0</v>
      </c>
      <c r="I48" s="37"/>
      <c r="N48" s="458"/>
      <c r="O48" s="458"/>
    </row>
    <row r="49" spans="1:15" ht="22.5">
      <c r="A49" s="38">
        <v>43068</v>
      </c>
      <c r="B49" s="24" t="s">
        <v>144</v>
      </c>
      <c r="C49" s="24" t="s">
        <v>254</v>
      </c>
      <c r="D49" s="25" t="s">
        <v>615</v>
      </c>
      <c r="E49" s="26" t="s">
        <v>430</v>
      </c>
      <c r="F49" s="36">
        <v>108</v>
      </c>
      <c r="G49" s="30"/>
      <c r="H49" s="306">
        <f>ROUND(ROUND(F49,2)*ROUND(G49,2),2)</f>
        <v>0</v>
      </c>
      <c r="I49" s="37"/>
      <c r="N49" s="458"/>
      <c r="O49" s="458"/>
    </row>
    <row r="50" spans="1:15" ht="15" customHeight="1">
      <c r="A50" s="38">
        <v>7260100020</v>
      </c>
      <c r="B50" s="24" t="s">
        <v>130</v>
      </c>
      <c r="C50" s="24" t="s">
        <v>446</v>
      </c>
      <c r="D50" s="25" t="s">
        <v>616</v>
      </c>
      <c r="E50" s="26" t="s">
        <v>430</v>
      </c>
      <c r="F50" s="36">
        <v>43</v>
      </c>
      <c r="G50" s="30"/>
      <c r="H50" s="306">
        <f>ROUND(ROUND(F50,2)*ROUND(G50,2),2)</f>
        <v>0</v>
      </c>
      <c r="I50" s="37"/>
      <c r="N50" s="458"/>
      <c r="O50" s="458"/>
    </row>
    <row r="51" spans="1:15" ht="15" customHeight="1">
      <c r="A51" s="38">
        <v>7080100010</v>
      </c>
      <c r="B51" s="24" t="s">
        <v>130</v>
      </c>
      <c r="C51" s="24" t="s">
        <v>447</v>
      </c>
      <c r="D51" s="25" t="s">
        <v>617</v>
      </c>
      <c r="E51" s="26" t="s">
        <v>618</v>
      </c>
      <c r="F51" s="36">
        <v>2</v>
      </c>
      <c r="G51" s="30"/>
      <c r="H51" s="306">
        <f>ROUND(ROUND(F51,2)*ROUND(G51,2),2)</f>
        <v>0</v>
      </c>
      <c r="I51" s="37"/>
      <c r="N51" s="458"/>
      <c r="O51" s="458"/>
    </row>
    <row r="52" spans="1:15" ht="15" customHeight="1">
      <c r="A52" s="38">
        <v>7200100340</v>
      </c>
      <c r="B52" s="24" t="s">
        <v>130</v>
      </c>
      <c r="C52" s="24" t="s">
        <v>448</v>
      </c>
      <c r="D52" s="25" t="s">
        <v>619</v>
      </c>
      <c r="E52" s="26" t="s">
        <v>618</v>
      </c>
      <c r="F52" s="36">
        <v>2</v>
      </c>
      <c r="G52" s="30"/>
      <c r="H52" s="306">
        <f>ROUND(ROUND(F52,2)*ROUND(G52,2),2)</f>
        <v>0</v>
      </c>
      <c r="I52" s="37"/>
      <c r="N52" s="458"/>
      <c r="O52" s="458"/>
    </row>
    <row r="53" spans="1:15" ht="15" customHeight="1">
      <c r="A53" s="38">
        <v>7200100350</v>
      </c>
      <c r="B53" s="24" t="s">
        <v>130</v>
      </c>
      <c r="C53" s="24" t="s">
        <v>449</v>
      </c>
      <c r="D53" s="25" t="s">
        <v>620</v>
      </c>
      <c r="E53" s="26" t="s">
        <v>618</v>
      </c>
      <c r="F53" s="36">
        <v>2</v>
      </c>
      <c r="G53" s="30"/>
      <c r="H53" s="306">
        <f>ROUND(ROUND(F53,2)*ROUND(G53,2),2)</f>
        <v>0</v>
      </c>
      <c r="I53" s="37"/>
      <c r="N53" s="458"/>
      <c r="O53" s="458"/>
    </row>
    <row r="54" spans="1:15" ht="15" customHeight="1">
      <c r="A54" s="38">
        <v>7200100080</v>
      </c>
      <c r="B54" s="24" t="s">
        <v>130</v>
      </c>
      <c r="C54" s="24" t="s">
        <v>450</v>
      </c>
      <c r="D54" s="25" t="s">
        <v>621</v>
      </c>
      <c r="E54" s="26" t="s">
        <v>618</v>
      </c>
      <c r="F54" s="36">
        <v>2</v>
      </c>
      <c r="G54" s="30"/>
      <c r="H54" s="306">
        <f>ROUND(ROUND(F54,2)*ROUND(G54,2),2)</f>
        <v>0</v>
      </c>
      <c r="I54" s="37"/>
      <c r="N54" s="458"/>
      <c r="O54" s="458"/>
    </row>
    <row r="55" spans="1:15" ht="15" customHeight="1">
      <c r="A55" s="607"/>
      <c r="B55" s="608"/>
      <c r="C55" s="100" t="s">
        <v>255</v>
      </c>
      <c r="D55" s="101" t="s">
        <v>256</v>
      </c>
      <c r="E55" s="102"/>
      <c r="F55" s="102"/>
      <c r="G55" s="102"/>
      <c r="H55" s="104"/>
      <c r="I55" s="37"/>
      <c r="N55" s="458"/>
      <c r="O55" s="458"/>
    </row>
    <row r="56" spans="1:15" ht="15" customHeight="1">
      <c r="A56" s="38">
        <v>4805757</v>
      </c>
      <c r="B56" s="24" t="s">
        <v>21</v>
      </c>
      <c r="C56" s="24" t="s">
        <v>257</v>
      </c>
      <c r="D56" s="25" t="s">
        <v>622</v>
      </c>
      <c r="E56" s="26" t="s">
        <v>414</v>
      </c>
      <c r="F56" s="36">
        <v>4262.58</v>
      </c>
      <c r="G56" s="30"/>
      <c r="H56" s="306">
        <f>ROUND(ROUND(F56,2)*ROUND(G56,2),2)</f>
        <v>0</v>
      </c>
      <c r="I56" s="37"/>
      <c r="N56" s="458"/>
      <c r="O56" s="458"/>
    </row>
    <row r="57" spans="1:15" ht="15" customHeight="1">
      <c r="A57" s="38">
        <v>4805749</v>
      </c>
      <c r="B57" s="24" t="s">
        <v>21</v>
      </c>
      <c r="C57" s="24" t="s">
        <v>258</v>
      </c>
      <c r="D57" s="25" t="s">
        <v>623</v>
      </c>
      <c r="E57" s="26" t="s">
        <v>414</v>
      </c>
      <c r="F57" s="36">
        <v>325.54000000000002</v>
      </c>
      <c r="G57" s="30"/>
      <c r="H57" s="306">
        <f>ROUND(ROUND(F57,2)*ROUND(G57,2),2)</f>
        <v>0</v>
      </c>
      <c r="I57" s="37"/>
      <c r="N57" s="458"/>
      <c r="O57" s="458"/>
    </row>
    <row r="58" spans="1:15" ht="33.75">
      <c r="A58" s="38">
        <v>2106292</v>
      </c>
      <c r="B58" s="24" t="s">
        <v>21</v>
      </c>
      <c r="C58" s="24" t="s">
        <v>259</v>
      </c>
      <c r="D58" s="25" t="s">
        <v>624</v>
      </c>
      <c r="E58" s="26" t="s">
        <v>600</v>
      </c>
      <c r="F58" s="36">
        <v>4602.32</v>
      </c>
      <c r="G58" s="30"/>
      <c r="H58" s="306">
        <f>ROUND(ROUND(F58,2)*ROUND(G58,2),2)</f>
        <v>0</v>
      </c>
      <c r="I58" s="37"/>
      <c r="N58" s="458"/>
      <c r="O58" s="458"/>
    </row>
    <row r="59" spans="1:15" ht="15" customHeight="1">
      <c r="A59" s="38">
        <v>320001</v>
      </c>
      <c r="B59" s="24" t="s">
        <v>390</v>
      </c>
      <c r="C59" s="24" t="s">
        <v>260</v>
      </c>
      <c r="D59" s="25" t="s">
        <v>294</v>
      </c>
      <c r="E59" s="26" t="s">
        <v>414</v>
      </c>
      <c r="F59" s="36">
        <v>1541.59</v>
      </c>
      <c r="G59" s="30"/>
      <c r="H59" s="306">
        <f>ROUND(ROUND(F59,2)*ROUND(G59,2),2)</f>
        <v>0</v>
      </c>
      <c r="I59" s="37"/>
      <c r="N59" s="458"/>
      <c r="O59" s="458"/>
    </row>
    <row r="60" spans="1:15" ht="15" customHeight="1">
      <c r="A60" s="38">
        <v>4815671</v>
      </c>
      <c r="B60" s="24" t="s">
        <v>21</v>
      </c>
      <c r="C60" s="24" t="s">
        <v>261</v>
      </c>
      <c r="D60" s="25" t="s">
        <v>625</v>
      </c>
      <c r="E60" s="26" t="s">
        <v>414</v>
      </c>
      <c r="F60" s="36">
        <v>1872.28</v>
      </c>
      <c r="G60" s="30"/>
      <c r="H60" s="306">
        <f>ROUND(ROUND(F60,2)*ROUND(G60,2),2)</f>
        <v>0</v>
      </c>
      <c r="I60" s="37"/>
      <c r="N60" s="458"/>
      <c r="O60" s="458"/>
    </row>
    <row r="61" spans="1:15" ht="15" customHeight="1">
      <c r="A61" s="38">
        <v>4413984</v>
      </c>
      <c r="B61" s="24" t="s">
        <v>21</v>
      </c>
      <c r="C61" s="24" t="s">
        <v>262</v>
      </c>
      <c r="D61" s="25" t="s">
        <v>607</v>
      </c>
      <c r="E61" s="26" t="s">
        <v>414</v>
      </c>
      <c r="F61" s="36">
        <v>2390.3000000000002</v>
      </c>
      <c r="G61" s="30"/>
      <c r="H61" s="306">
        <f>ROUND(ROUND(F61,2)*ROUND(G61,2),2)</f>
        <v>0</v>
      </c>
      <c r="I61" s="37"/>
      <c r="N61" s="458"/>
      <c r="O61" s="458"/>
    </row>
    <row r="62" spans="1:15" ht="15" customHeight="1">
      <c r="A62" s="38">
        <v>5915321</v>
      </c>
      <c r="B62" s="24" t="s">
        <v>21</v>
      </c>
      <c r="C62" s="24" t="s">
        <v>263</v>
      </c>
      <c r="D62" s="25" t="s">
        <v>609</v>
      </c>
      <c r="E62" s="26" t="s">
        <v>610</v>
      </c>
      <c r="F62" s="36">
        <v>123384.13</v>
      </c>
      <c r="G62" s="30"/>
      <c r="H62" s="306">
        <f>ROUND(ROUND(F62,2)*ROUND(G62,2),2)</f>
        <v>0</v>
      </c>
      <c r="I62" s="37"/>
      <c r="N62" s="458"/>
      <c r="O62" s="458"/>
    </row>
    <row r="63" spans="1:15" ht="15" customHeight="1">
      <c r="A63" s="23">
        <v>5915320</v>
      </c>
      <c r="B63" s="24" t="s">
        <v>21</v>
      </c>
      <c r="C63" s="24" t="s">
        <v>264</v>
      </c>
      <c r="D63" s="25" t="s">
        <v>611</v>
      </c>
      <c r="E63" s="26" t="s">
        <v>610</v>
      </c>
      <c r="F63" s="36">
        <v>17523.86</v>
      </c>
      <c r="G63" s="30"/>
      <c r="H63" s="306">
        <f>ROUND(ROUND(F63,2)*ROUND(G63,2),2)</f>
        <v>0</v>
      </c>
      <c r="I63" s="37"/>
      <c r="N63" s="458"/>
      <c r="O63" s="458"/>
    </row>
    <row r="64" spans="1:15" ht="15" customHeight="1">
      <c r="A64" s="607"/>
      <c r="B64" s="608"/>
      <c r="C64" s="100" t="s">
        <v>137</v>
      </c>
      <c r="D64" s="101" t="s">
        <v>265</v>
      </c>
      <c r="E64" s="102"/>
      <c r="F64" s="102"/>
      <c r="G64" s="102"/>
      <c r="H64" s="104"/>
      <c r="I64" s="528"/>
      <c r="N64" s="458"/>
      <c r="O64" s="458"/>
    </row>
    <row r="65" spans="1:15" ht="22.5">
      <c r="A65" s="330">
        <v>43018</v>
      </c>
      <c r="B65" s="24" t="s">
        <v>144</v>
      </c>
      <c r="C65" s="24" t="s">
        <v>371</v>
      </c>
      <c r="D65" s="25" t="s">
        <v>626</v>
      </c>
      <c r="E65" s="26" t="s">
        <v>430</v>
      </c>
      <c r="F65" s="47">
        <v>4138.5</v>
      </c>
      <c r="G65" s="30"/>
      <c r="H65" s="306">
        <f>ROUND(ROUND(F65,2)*ROUND(G65,2),2)</f>
        <v>0</v>
      </c>
      <c r="N65" s="458"/>
      <c r="O65" s="458"/>
    </row>
    <row r="66" spans="1:15" ht="15" customHeight="1">
      <c r="A66" s="23">
        <v>2003257</v>
      </c>
      <c r="B66" s="24" t="s">
        <v>21</v>
      </c>
      <c r="C66" s="24" t="s">
        <v>372</v>
      </c>
      <c r="D66" s="25" t="s">
        <v>540</v>
      </c>
      <c r="E66" s="26" t="s">
        <v>515</v>
      </c>
      <c r="F66" s="47">
        <v>139</v>
      </c>
      <c r="G66" s="30"/>
      <c r="H66" s="306">
        <f>ROUND(ROUND(F66,2)*ROUND(G66,2),2)</f>
        <v>0</v>
      </c>
      <c r="I66" s="37"/>
      <c r="N66" s="458"/>
      <c r="O66" s="458"/>
    </row>
    <row r="67" spans="1:15" ht="15" customHeight="1">
      <c r="A67" s="23">
        <v>804015</v>
      </c>
      <c r="B67" s="24" t="s">
        <v>21</v>
      </c>
      <c r="C67" s="24" t="s">
        <v>373</v>
      </c>
      <c r="D67" s="25" t="s">
        <v>319</v>
      </c>
      <c r="E67" s="26" t="s">
        <v>515</v>
      </c>
      <c r="F67" s="47">
        <v>637</v>
      </c>
      <c r="G67" s="30"/>
      <c r="H67" s="306">
        <f>ROUND(ROUND(F67,2)*ROUND(G67,2),2)</f>
        <v>0</v>
      </c>
      <c r="I67" s="37"/>
      <c r="N67" s="458"/>
      <c r="O67" s="458"/>
    </row>
    <row r="68" spans="1:15" ht="15" customHeight="1">
      <c r="A68" s="23">
        <v>804023</v>
      </c>
      <c r="B68" s="24" t="s">
        <v>21</v>
      </c>
      <c r="C68" s="24" t="s">
        <v>374</v>
      </c>
      <c r="D68" s="25" t="s">
        <v>326</v>
      </c>
      <c r="E68" s="26" t="s">
        <v>515</v>
      </c>
      <c r="F68" s="47">
        <v>1383</v>
      </c>
      <c r="G68" s="30"/>
      <c r="H68" s="306">
        <f>ROUND(ROUND(F68,2)*ROUND(G68,2),2)</f>
        <v>0</v>
      </c>
      <c r="I68" s="37"/>
      <c r="N68" s="458"/>
      <c r="O68" s="458"/>
    </row>
    <row r="69" spans="1:15" ht="15" customHeight="1">
      <c r="A69" s="23">
        <v>804031</v>
      </c>
      <c r="B69" s="24" t="s">
        <v>21</v>
      </c>
      <c r="C69" s="24" t="s">
        <v>375</v>
      </c>
      <c r="D69" s="25" t="s">
        <v>497</v>
      </c>
      <c r="E69" s="26" t="s">
        <v>515</v>
      </c>
      <c r="F69" s="47">
        <v>9</v>
      </c>
      <c r="G69" s="30"/>
      <c r="H69" s="306">
        <f>ROUND(ROUND(F69,2)*ROUND(G69,2),2)</f>
        <v>0</v>
      </c>
      <c r="I69" s="37"/>
      <c r="N69" s="458"/>
      <c r="O69" s="458"/>
    </row>
    <row r="70" spans="1:15" ht="15" customHeight="1">
      <c r="A70" s="23">
        <v>804081</v>
      </c>
      <c r="B70" s="24" t="s">
        <v>21</v>
      </c>
      <c r="C70" s="24" t="s">
        <v>376</v>
      </c>
      <c r="D70" s="25" t="s">
        <v>499</v>
      </c>
      <c r="E70" s="26" t="s">
        <v>601</v>
      </c>
      <c r="F70" s="47">
        <v>8</v>
      </c>
      <c r="G70" s="30"/>
      <c r="H70" s="306">
        <f>ROUND(ROUND(F70,2)*ROUND(G70,2),2)</f>
        <v>0</v>
      </c>
      <c r="I70" s="37"/>
      <c r="N70" s="458"/>
      <c r="O70" s="458"/>
    </row>
    <row r="71" spans="1:15" ht="15" customHeight="1">
      <c r="A71" s="23">
        <v>804101</v>
      </c>
      <c r="B71" s="24" t="s">
        <v>21</v>
      </c>
      <c r="C71" s="24" t="s">
        <v>377</v>
      </c>
      <c r="D71" s="25" t="s">
        <v>500</v>
      </c>
      <c r="E71" s="26" t="s">
        <v>601</v>
      </c>
      <c r="F71" s="47">
        <v>1</v>
      </c>
      <c r="G71" s="30"/>
      <c r="H71" s="306">
        <f>ROUND(ROUND(F71,2)*ROUND(G71,2),2)</f>
        <v>0</v>
      </c>
      <c r="I71" s="37"/>
      <c r="N71" s="458"/>
      <c r="O71" s="458"/>
    </row>
    <row r="72" spans="1:15" ht="15" customHeight="1">
      <c r="A72" s="23">
        <v>330001</v>
      </c>
      <c r="B72" s="24" t="s">
        <v>390</v>
      </c>
      <c r="C72" s="24" t="s">
        <v>480</v>
      </c>
      <c r="D72" s="25" t="s">
        <v>491</v>
      </c>
      <c r="E72" s="26" t="s">
        <v>379</v>
      </c>
      <c r="F72" s="47">
        <v>119</v>
      </c>
      <c r="G72" s="30"/>
      <c r="H72" s="306">
        <f>ROUND(ROUND(F72,2)*ROUND(G72,2),2)</f>
        <v>0</v>
      </c>
      <c r="I72" s="37"/>
      <c r="N72" s="458"/>
      <c r="O72" s="458"/>
    </row>
    <row r="73" spans="1:15" ht="15" customHeight="1">
      <c r="A73" s="23">
        <v>330002</v>
      </c>
      <c r="B73" s="24" t="s">
        <v>390</v>
      </c>
      <c r="C73" s="24" t="s">
        <v>481</v>
      </c>
      <c r="D73" s="25" t="s">
        <v>524</v>
      </c>
      <c r="E73" s="26" t="s">
        <v>379</v>
      </c>
      <c r="F73" s="47">
        <v>1</v>
      </c>
      <c r="G73" s="30"/>
      <c r="H73" s="306">
        <f>ROUND(ROUND(F73,2)*ROUND(G73,2),2)</f>
        <v>0</v>
      </c>
      <c r="I73" s="37"/>
      <c r="N73" s="458"/>
      <c r="O73" s="458"/>
    </row>
    <row r="74" spans="1:15" ht="15" customHeight="1">
      <c r="A74" s="24">
        <v>2003624</v>
      </c>
      <c r="B74" s="24" t="s">
        <v>21</v>
      </c>
      <c r="C74" s="24" t="s">
        <v>482</v>
      </c>
      <c r="D74" s="25" t="s">
        <v>542</v>
      </c>
      <c r="E74" s="26" t="s">
        <v>601</v>
      </c>
      <c r="F74" s="47">
        <v>6</v>
      </c>
      <c r="G74" s="30"/>
      <c r="H74" s="306">
        <f>ROUND(ROUND(F74,2)*ROUND(G74,2),2)</f>
        <v>0</v>
      </c>
      <c r="I74" s="37"/>
      <c r="N74" s="458"/>
      <c r="O74" s="458"/>
    </row>
    <row r="75" spans="1:15" ht="15" customHeight="1">
      <c r="A75" s="23">
        <v>2003517</v>
      </c>
      <c r="B75" s="24" t="s">
        <v>21</v>
      </c>
      <c r="C75" s="24" t="s">
        <v>483</v>
      </c>
      <c r="D75" s="25" t="s">
        <v>550</v>
      </c>
      <c r="E75" s="26" t="s">
        <v>601</v>
      </c>
      <c r="F75" s="47">
        <v>1</v>
      </c>
      <c r="G75" s="30"/>
      <c r="H75" s="306">
        <f>ROUND(ROUND(F75,2)*ROUND(G75,2),2)</f>
        <v>0</v>
      </c>
      <c r="I75" s="37"/>
      <c r="N75" s="458"/>
      <c r="O75" s="458"/>
    </row>
    <row r="76" spans="1:15" ht="15" customHeight="1">
      <c r="A76" s="23">
        <v>2003680</v>
      </c>
      <c r="B76" s="24" t="s">
        <v>21</v>
      </c>
      <c r="C76" s="24" t="s">
        <v>484</v>
      </c>
      <c r="D76" s="25" t="s">
        <v>330</v>
      </c>
      <c r="E76" s="26" t="s">
        <v>601</v>
      </c>
      <c r="F76" s="47">
        <v>37</v>
      </c>
      <c r="G76" s="30"/>
      <c r="H76" s="306">
        <f>ROUND(ROUND(F76,2)*ROUND(G76,2),2)</f>
        <v>0</v>
      </c>
      <c r="I76" s="37"/>
      <c r="N76" s="458"/>
      <c r="O76" s="458"/>
    </row>
    <row r="77" spans="1:15" ht="15" customHeight="1">
      <c r="A77" s="23">
        <v>2003682</v>
      </c>
      <c r="B77" s="24" t="s">
        <v>21</v>
      </c>
      <c r="C77" s="24" t="s">
        <v>485</v>
      </c>
      <c r="D77" s="25" t="s">
        <v>331</v>
      </c>
      <c r="E77" s="26" t="s">
        <v>601</v>
      </c>
      <c r="F77" s="47">
        <v>11</v>
      </c>
      <c r="G77" s="30"/>
      <c r="H77" s="306">
        <f>ROUND(ROUND(F77,2)*ROUND(G77,2),2)</f>
        <v>0</v>
      </c>
      <c r="I77" s="37"/>
      <c r="N77" s="458"/>
      <c r="O77" s="458"/>
    </row>
    <row r="78" spans="1:15" ht="15" customHeight="1">
      <c r="A78" s="23">
        <v>2003692</v>
      </c>
      <c r="B78" s="24" t="s">
        <v>21</v>
      </c>
      <c r="C78" s="24" t="s">
        <v>486</v>
      </c>
      <c r="D78" s="25" t="s">
        <v>503</v>
      </c>
      <c r="E78" s="26" t="s">
        <v>601</v>
      </c>
      <c r="F78" s="47">
        <v>8</v>
      </c>
      <c r="G78" s="30"/>
      <c r="H78" s="306">
        <f>ROUND(ROUND(F78,2)*ROUND(G78,2),2)</f>
        <v>0</v>
      </c>
      <c r="I78" s="37"/>
      <c r="N78" s="458"/>
      <c r="O78" s="458"/>
    </row>
    <row r="79" spans="1:15" ht="15" customHeight="1">
      <c r="A79" s="23">
        <v>2003694</v>
      </c>
      <c r="B79" s="24" t="s">
        <v>21</v>
      </c>
      <c r="C79" s="24" t="s">
        <v>487</v>
      </c>
      <c r="D79" s="25" t="s">
        <v>553</v>
      </c>
      <c r="E79" s="26" t="s">
        <v>601</v>
      </c>
      <c r="F79" s="47">
        <v>5</v>
      </c>
      <c r="G79" s="30"/>
      <c r="H79" s="306">
        <f>ROUND(ROUND(F79,2)*ROUND(G79,2),2)</f>
        <v>0</v>
      </c>
      <c r="I79" s="37"/>
      <c r="N79" s="458"/>
      <c r="O79" s="458"/>
    </row>
    <row r="80" spans="1:15" ht="15" customHeight="1">
      <c r="A80" s="23">
        <v>2003714</v>
      </c>
      <c r="B80" s="24" t="s">
        <v>21</v>
      </c>
      <c r="C80" s="24" t="s">
        <v>488</v>
      </c>
      <c r="D80" s="25" t="s">
        <v>332</v>
      </c>
      <c r="E80" s="26" t="s">
        <v>601</v>
      </c>
      <c r="F80" s="47">
        <v>46</v>
      </c>
      <c r="G80" s="30"/>
      <c r="H80" s="306">
        <f>ROUND(ROUND(F80,2)*ROUND(G80,2),2)</f>
        <v>0</v>
      </c>
      <c r="I80" s="37"/>
      <c r="N80" s="458"/>
      <c r="O80" s="458"/>
    </row>
    <row r="81" spans="1:15" ht="15" customHeight="1">
      <c r="A81" s="23">
        <v>2003716</v>
      </c>
      <c r="B81" s="24" t="s">
        <v>21</v>
      </c>
      <c r="C81" s="24" t="s">
        <v>489</v>
      </c>
      <c r="D81" s="25" t="s">
        <v>337</v>
      </c>
      <c r="E81" s="26" t="s">
        <v>601</v>
      </c>
      <c r="F81" s="47">
        <v>11</v>
      </c>
      <c r="G81" s="30"/>
      <c r="H81" s="306">
        <f>ROUND(ROUND(F81,2)*ROUND(G81,2),2)</f>
        <v>0</v>
      </c>
      <c r="I81" s="37"/>
      <c r="N81" s="458"/>
      <c r="O81" s="458"/>
    </row>
    <row r="82" spans="1:15" ht="15" customHeight="1">
      <c r="A82" s="23">
        <v>2003718</v>
      </c>
      <c r="B82" s="24" t="s">
        <v>21</v>
      </c>
      <c r="C82" s="24" t="s">
        <v>490</v>
      </c>
      <c r="D82" s="25" t="s">
        <v>504</v>
      </c>
      <c r="E82" s="26" t="s">
        <v>601</v>
      </c>
      <c r="F82" s="47">
        <v>4</v>
      </c>
      <c r="G82" s="30"/>
      <c r="H82" s="306">
        <f>ROUND(ROUND(F82,2)*ROUND(G82,2),2)</f>
        <v>0</v>
      </c>
      <c r="I82" s="37"/>
      <c r="N82" s="458"/>
      <c r="O82" s="458"/>
    </row>
    <row r="83" spans="1:15" ht="15" customHeight="1">
      <c r="A83" s="629" t="str">
        <f>_xlfn.CONCAT("SUB - TOTAL ",D44)</f>
        <v>SUB - TOTAL DRENAGEM E O.A.C</v>
      </c>
      <c r="B83" s="630"/>
      <c r="C83" s="630"/>
      <c r="D83" s="630"/>
      <c r="E83" s="630"/>
      <c r="F83" s="630"/>
      <c r="G83" s="631"/>
      <c r="H83" s="31">
        <f>SUM(H44:H82)</f>
        <v>0</v>
      </c>
      <c r="I83" s="37"/>
      <c r="N83" s="458"/>
      <c r="O83" s="458"/>
    </row>
    <row r="84" spans="1:15" ht="5.0999999999999996" customHeight="1">
      <c r="A84" s="609"/>
      <c r="B84" s="610"/>
      <c r="C84" s="610"/>
      <c r="D84" s="610"/>
      <c r="E84" s="610"/>
      <c r="F84" s="610"/>
      <c r="G84" s="610"/>
      <c r="H84" s="611"/>
      <c r="I84" s="37"/>
      <c r="N84" s="458"/>
      <c r="O84" s="458"/>
    </row>
    <row r="85" spans="1:15" ht="15" customHeight="1">
      <c r="A85" s="607"/>
      <c r="B85" s="608"/>
      <c r="C85" s="100" t="s">
        <v>8</v>
      </c>
      <c r="D85" s="101" t="s">
        <v>370</v>
      </c>
      <c r="E85" s="102"/>
      <c r="F85" s="102"/>
      <c r="G85" s="102"/>
      <c r="H85" s="104"/>
      <c r="I85" s="37">
        <f>H96</f>
        <v>0</v>
      </c>
      <c r="N85" s="458"/>
      <c r="O85" s="458"/>
    </row>
    <row r="86" spans="1:15" ht="15" customHeight="1">
      <c r="A86" s="607"/>
      <c r="B86" s="608"/>
      <c r="C86" s="100" t="s">
        <v>24</v>
      </c>
      <c r="D86" s="101" t="s">
        <v>405</v>
      </c>
      <c r="E86" s="102"/>
      <c r="F86" s="102"/>
      <c r="G86" s="102"/>
      <c r="H86" s="104"/>
      <c r="I86" s="37"/>
    </row>
    <row r="87" spans="1:15" ht="15" customHeight="1">
      <c r="A87" s="38">
        <v>410001</v>
      </c>
      <c r="B87" s="24" t="s">
        <v>390</v>
      </c>
      <c r="C87" s="24" t="s">
        <v>420</v>
      </c>
      <c r="D87" s="25" t="s">
        <v>513</v>
      </c>
      <c r="E87" s="26" t="s">
        <v>414</v>
      </c>
      <c r="F87" s="47">
        <v>2090.7600000000002</v>
      </c>
      <c r="G87" s="30"/>
      <c r="H87" s="306">
        <f>ROUND(ROUND(F87,2)*ROUND(G87,2),2)</f>
        <v>0</v>
      </c>
      <c r="I87" s="37"/>
      <c r="N87" s="458"/>
      <c r="O87" s="458"/>
    </row>
    <row r="88" spans="1:15" ht="15" customHeight="1">
      <c r="A88" s="38">
        <v>410002</v>
      </c>
      <c r="B88" s="24" t="s">
        <v>390</v>
      </c>
      <c r="C88" s="24" t="s">
        <v>421</v>
      </c>
      <c r="D88" s="25" t="s">
        <v>532</v>
      </c>
      <c r="E88" s="26" t="s">
        <v>414</v>
      </c>
      <c r="F88" s="47">
        <v>1054.68</v>
      </c>
      <c r="G88" s="30"/>
      <c r="H88" s="306">
        <f>ROUND(ROUND(F88,2)*ROUND(G88,2),2)</f>
        <v>0</v>
      </c>
      <c r="I88" s="37"/>
      <c r="N88" s="458"/>
      <c r="O88" s="458"/>
    </row>
    <row r="89" spans="1:15" ht="15" customHeight="1">
      <c r="A89" s="38">
        <v>4011352</v>
      </c>
      <c r="B89" s="24" t="s">
        <v>21</v>
      </c>
      <c r="C89" s="24" t="s">
        <v>422</v>
      </c>
      <c r="D89" s="25" t="s">
        <v>627</v>
      </c>
      <c r="E89" s="26" t="s">
        <v>600</v>
      </c>
      <c r="F89" s="47">
        <v>14951.7</v>
      </c>
      <c r="G89" s="30"/>
      <c r="H89" s="306">
        <f>ROUND(ROUND(F89,2)*ROUND(G89,2),2)</f>
        <v>0</v>
      </c>
      <c r="I89" s="37"/>
      <c r="N89" s="458"/>
      <c r="O89" s="458"/>
    </row>
    <row r="90" spans="1:15" ht="22.5">
      <c r="A90" s="38">
        <v>40884</v>
      </c>
      <c r="B90" s="24" t="s">
        <v>144</v>
      </c>
      <c r="C90" s="24" t="s">
        <v>429</v>
      </c>
      <c r="D90" s="25" t="s">
        <v>628</v>
      </c>
      <c r="E90" s="26" t="s">
        <v>581</v>
      </c>
      <c r="F90" s="47">
        <v>14951.7</v>
      </c>
      <c r="G90" s="30"/>
      <c r="H90" s="306">
        <f>ROUND(ROUND(F90,2)*ROUND(G90,2),2)</f>
        <v>0</v>
      </c>
      <c r="I90" s="37"/>
      <c r="N90" s="458"/>
      <c r="O90" s="458"/>
    </row>
    <row r="91" spans="1:15" ht="15" customHeight="1">
      <c r="A91" s="38">
        <v>410003</v>
      </c>
      <c r="B91" s="24" t="s">
        <v>390</v>
      </c>
      <c r="C91" s="24" t="s">
        <v>530</v>
      </c>
      <c r="D91" s="25" t="s">
        <v>516</v>
      </c>
      <c r="E91" s="26" t="s">
        <v>515</v>
      </c>
      <c r="F91" s="47">
        <v>206</v>
      </c>
      <c r="G91" s="30"/>
      <c r="H91" s="306">
        <f>ROUND(ROUND(F91,2)*ROUND(G91,2),2)</f>
        <v>0</v>
      </c>
      <c r="I91" s="37"/>
      <c r="N91" s="458"/>
      <c r="O91" s="458"/>
    </row>
    <row r="92" spans="1:15" ht="15" customHeight="1">
      <c r="A92" s="607"/>
      <c r="B92" s="608"/>
      <c r="C92" s="100" t="s">
        <v>25</v>
      </c>
      <c r="D92" s="438" t="s">
        <v>558</v>
      </c>
      <c r="E92" s="102"/>
      <c r="F92" s="102"/>
      <c r="G92" s="102"/>
      <c r="H92" s="104"/>
      <c r="I92" s="37"/>
      <c r="N92" s="458"/>
      <c r="O92" s="458"/>
    </row>
    <row r="93" spans="1:15" ht="15" customHeight="1">
      <c r="A93" s="23" t="s">
        <v>400</v>
      </c>
      <c r="B93" s="24" t="s">
        <v>21</v>
      </c>
      <c r="C93" s="35" t="s">
        <v>406</v>
      </c>
      <c r="D93" s="29" t="s">
        <v>403</v>
      </c>
      <c r="E93" s="30" t="s">
        <v>401</v>
      </c>
      <c r="F93" s="47">
        <v>19.440000000000001</v>
      </c>
      <c r="G93" s="30"/>
      <c r="H93" s="28">
        <f>ROUND(ROUND(F93,2)*ROUND(G93,2),2)</f>
        <v>0</v>
      </c>
      <c r="I93" s="37"/>
      <c r="N93" s="458"/>
      <c r="O93" s="458"/>
    </row>
    <row r="94" spans="1:15" ht="15" customHeight="1">
      <c r="A94" s="23" t="s">
        <v>402</v>
      </c>
      <c r="B94" s="24" t="s">
        <v>21</v>
      </c>
      <c r="C94" s="35" t="s">
        <v>514</v>
      </c>
      <c r="D94" s="29" t="s">
        <v>404</v>
      </c>
      <c r="E94" s="30" t="s">
        <v>401</v>
      </c>
      <c r="F94" s="47">
        <v>19.440000000000001</v>
      </c>
      <c r="G94" s="30"/>
      <c r="H94" s="28">
        <f>ROUND(ROUND(F94,2)*ROUND(G94,2),2)</f>
        <v>0</v>
      </c>
      <c r="I94" s="37"/>
      <c r="N94" s="458"/>
      <c r="O94" s="458"/>
    </row>
    <row r="95" spans="1:15" ht="22.5">
      <c r="A95" s="23">
        <v>42045</v>
      </c>
      <c r="B95" s="24" t="s">
        <v>144</v>
      </c>
      <c r="C95" s="35" t="s">
        <v>537</v>
      </c>
      <c r="D95" s="25" t="s">
        <v>629</v>
      </c>
      <c r="E95" s="26" t="s">
        <v>630</v>
      </c>
      <c r="F95" s="47">
        <v>738.28</v>
      </c>
      <c r="G95" s="30"/>
      <c r="H95" s="306">
        <f>ROUND(ROUND(F95,2)*ROUND(G95,2),2)</f>
        <v>0</v>
      </c>
      <c r="I95" s="37"/>
      <c r="N95" s="458"/>
      <c r="O95" s="458"/>
    </row>
    <row r="96" spans="1:15" ht="15" customHeight="1">
      <c r="A96" s="629" t="str">
        <f>_xlfn.CONCAT("SUB - TOTAL ",D85)</f>
        <v>SUB - TOTAL PAVIMENTAÇÃO</v>
      </c>
      <c r="B96" s="630"/>
      <c r="C96" s="630"/>
      <c r="D96" s="630"/>
      <c r="E96" s="630"/>
      <c r="F96" s="630"/>
      <c r="G96" s="631"/>
      <c r="H96" s="31">
        <f>SUM(H85:H95)</f>
        <v>0</v>
      </c>
      <c r="I96" s="37"/>
      <c r="N96" s="458"/>
      <c r="O96" s="458"/>
    </row>
    <row r="97" spans="1:15" ht="5.0999999999999996" customHeight="1">
      <c r="A97" s="609"/>
      <c r="B97" s="610"/>
      <c r="C97" s="610"/>
      <c r="D97" s="610"/>
      <c r="E97" s="610"/>
      <c r="F97" s="610"/>
      <c r="G97" s="610"/>
      <c r="H97" s="611"/>
      <c r="I97" s="37"/>
      <c r="N97" s="458"/>
      <c r="O97" s="458"/>
    </row>
    <row r="98" spans="1:15" ht="15" customHeight="1">
      <c r="A98" s="607"/>
      <c r="B98" s="608"/>
      <c r="C98" s="100" t="s">
        <v>9</v>
      </c>
      <c r="D98" s="101" t="s">
        <v>387</v>
      </c>
      <c r="E98" s="102"/>
      <c r="F98" s="102"/>
      <c r="G98" s="102"/>
      <c r="H98" s="104"/>
      <c r="I98" s="37">
        <f>H106</f>
        <v>0</v>
      </c>
      <c r="N98" s="458"/>
      <c r="O98" s="458"/>
    </row>
    <row r="99" spans="1:15" ht="15" customHeight="1">
      <c r="A99" s="607"/>
      <c r="B99" s="608"/>
      <c r="C99" s="100" t="s">
        <v>26</v>
      </c>
      <c r="D99" s="101" t="s">
        <v>394</v>
      </c>
      <c r="E99" s="102"/>
      <c r="F99" s="102"/>
      <c r="G99" s="102"/>
      <c r="H99" s="104"/>
      <c r="I99" s="37"/>
    </row>
    <row r="100" spans="1:15" ht="15" customHeight="1">
      <c r="A100" s="437">
        <v>5213571</v>
      </c>
      <c r="B100" s="24" t="s">
        <v>21</v>
      </c>
      <c r="C100" s="24" t="s">
        <v>396</v>
      </c>
      <c r="D100" s="25" t="s">
        <v>343</v>
      </c>
      <c r="E100" s="26" t="s">
        <v>600</v>
      </c>
      <c r="F100" s="47">
        <v>7.04</v>
      </c>
      <c r="G100" s="30"/>
      <c r="H100" s="306">
        <f>ROUND(ROUND(F100,2)*ROUND(G100,2),2)</f>
        <v>0</v>
      </c>
      <c r="I100" s="37"/>
      <c r="N100" s="458"/>
      <c r="O100" s="458"/>
    </row>
    <row r="101" spans="1:15" ht="15" customHeight="1">
      <c r="A101" s="437">
        <v>5216111</v>
      </c>
      <c r="B101" s="24" t="s">
        <v>21</v>
      </c>
      <c r="C101" s="24" t="s">
        <v>397</v>
      </c>
      <c r="D101" s="25" t="s">
        <v>350</v>
      </c>
      <c r="E101" s="26" t="s">
        <v>601</v>
      </c>
      <c r="F101" s="47">
        <v>26</v>
      </c>
      <c r="G101" s="30"/>
      <c r="H101" s="306">
        <f>ROUND(ROUND(F101,2)*ROUND(G101,2),2)</f>
        <v>0</v>
      </c>
      <c r="I101" s="37"/>
      <c r="N101" s="458"/>
      <c r="O101" s="458"/>
    </row>
    <row r="102" spans="1:15" ht="15" customHeight="1">
      <c r="A102" s="607"/>
      <c r="B102" s="608"/>
      <c r="C102" s="100" t="s">
        <v>136</v>
      </c>
      <c r="D102" s="101" t="s">
        <v>395</v>
      </c>
      <c r="E102" s="102"/>
      <c r="F102" s="102"/>
      <c r="G102" s="102"/>
      <c r="H102" s="104"/>
      <c r="I102" s="37"/>
    </row>
    <row r="103" spans="1:15" ht="15" customHeight="1">
      <c r="A103" s="23">
        <v>5213401</v>
      </c>
      <c r="B103" s="24" t="s">
        <v>21</v>
      </c>
      <c r="C103" s="24" t="s">
        <v>398</v>
      </c>
      <c r="D103" s="25" t="s">
        <v>631</v>
      </c>
      <c r="E103" s="26" t="s">
        <v>600</v>
      </c>
      <c r="F103" s="47">
        <v>580.79999999999995</v>
      </c>
      <c r="G103" s="30"/>
      <c r="H103" s="306">
        <f>ROUND(ROUND(F103,2)*ROUND(G103,2),2)</f>
        <v>0</v>
      </c>
      <c r="I103" s="37"/>
      <c r="N103" s="458"/>
      <c r="O103" s="458"/>
    </row>
    <row r="104" spans="1:15" ht="15" customHeight="1">
      <c r="A104" s="23">
        <v>5213405</v>
      </c>
      <c r="B104" s="24" t="s">
        <v>21</v>
      </c>
      <c r="C104" s="24" t="s">
        <v>399</v>
      </c>
      <c r="D104" s="25" t="s">
        <v>632</v>
      </c>
      <c r="E104" s="26" t="s">
        <v>600</v>
      </c>
      <c r="F104" s="47">
        <v>40.5</v>
      </c>
      <c r="G104" s="30"/>
      <c r="H104" s="306">
        <f>ROUND(ROUND(F104,2)*ROUND(G104,2),2)</f>
        <v>0</v>
      </c>
      <c r="I104" s="37"/>
      <c r="N104" s="458"/>
      <c r="O104" s="458"/>
    </row>
    <row r="105" spans="1:15" ht="15" customHeight="1">
      <c r="A105" s="330">
        <v>5219643</v>
      </c>
      <c r="B105" s="24" t="s">
        <v>21</v>
      </c>
      <c r="C105" s="24" t="s">
        <v>528</v>
      </c>
      <c r="D105" s="25" t="s">
        <v>559</v>
      </c>
      <c r="E105" s="26" t="s">
        <v>601</v>
      </c>
      <c r="F105" s="47">
        <v>196</v>
      </c>
      <c r="G105" s="30"/>
      <c r="H105" s="306">
        <f>ROUND(ROUND(F105,2)*ROUND(G105,2),2)</f>
        <v>0</v>
      </c>
      <c r="I105" s="37"/>
      <c r="N105" s="458"/>
      <c r="O105" s="458"/>
    </row>
    <row r="106" spans="1:15" ht="15" customHeight="1">
      <c r="A106" s="629" t="str">
        <f>_xlfn.CONCAT("SUB - TOTAL ",D98)</f>
        <v>SUB - TOTAL SINALIZAÇÃO</v>
      </c>
      <c r="B106" s="630"/>
      <c r="C106" s="630"/>
      <c r="D106" s="630"/>
      <c r="E106" s="630"/>
      <c r="F106" s="630"/>
      <c r="G106" s="631"/>
      <c r="H106" s="31">
        <f>SUM(H98:H105)</f>
        <v>0</v>
      </c>
      <c r="I106" s="37"/>
      <c r="N106" s="458"/>
      <c r="O106" s="458"/>
    </row>
    <row r="107" spans="1:15" ht="5.0999999999999996" customHeight="1">
      <c r="A107" s="106"/>
      <c r="B107" s="107"/>
      <c r="C107" s="107"/>
      <c r="D107" s="107"/>
      <c r="E107" s="107"/>
      <c r="F107" s="107"/>
      <c r="G107" s="107"/>
      <c r="H107" s="108"/>
      <c r="I107" s="37"/>
      <c r="N107" s="458"/>
      <c r="O107" s="458"/>
    </row>
    <row r="108" spans="1:15" ht="15" customHeight="1">
      <c r="A108" s="607"/>
      <c r="B108" s="608"/>
      <c r="C108" s="100" t="s">
        <v>10</v>
      </c>
      <c r="D108" s="101" t="s">
        <v>388</v>
      </c>
      <c r="E108" s="102"/>
      <c r="F108" s="102"/>
      <c r="G108" s="102"/>
      <c r="H108" s="104"/>
      <c r="I108" s="37">
        <f>H118</f>
        <v>0</v>
      </c>
      <c r="N108" s="458"/>
      <c r="O108" s="458"/>
    </row>
    <row r="109" spans="1:15" ht="15" customHeight="1">
      <c r="A109" s="607"/>
      <c r="B109" s="608"/>
      <c r="C109" s="100" t="s">
        <v>28</v>
      </c>
      <c r="D109" s="101" t="s">
        <v>452</v>
      </c>
      <c r="E109" s="102"/>
      <c r="F109" s="102"/>
      <c r="G109" s="102"/>
      <c r="H109" s="104"/>
      <c r="I109" s="37"/>
    </row>
    <row r="110" spans="1:15" ht="15" customHeight="1">
      <c r="A110" s="437">
        <v>4805751</v>
      </c>
      <c r="B110" s="24" t="s">
        <v>21</v>
      </c>
      <c r="C110" s="24" t="s">
        <v>456</v>
      </c>
      <c r="D110" s="25" t="s">
        <v>633</v>
      </c>
      <c r="E110" s="26" t="s">
        <v>414</v>
      </c>
      <c r="F110" s="47">
        <v>14.98</v>
      </c>
      <c r="G110" s="30"/>
      <c r="H110" s="306">
        <f>ROUND(ROUND(F110,2)*ROUND(G110,2),2)</f>
        <v>0</v>
      </c>
      <c r="I110" s="37"/>
      <c r="N110" s="458"/>
      <c r="O110" s="458"/>
    </row>
    <row r="111" spans="1:15" ht="15" customHeight="1">
      <c r="A111" s="437">
        <v>4805756</v>
      </c>
      <c r="B111" s="24" t="s">
        <v>21</v>
      </c>
      <c r="C111" s="24" t="s">
        <v>457</v>
      </c>
      <c r="D111" s="25" t="s">
        <v>634</v>
      </c>
      <c r="E111" s="26" t="s">
        <v>600</v>
      </c>
      <c r="F111" s="47">
        <v>149.84</v>
      </c>
      <c r="G111" s="30"/>
      <c r="H111" s="306">
        <f>ROUND(ROUND(F111,2)*ROUND(G111,2),2)</f>
        <v>0</v>
      </c>
      <c r="I111" s="37"/>
      <c r="N111" s="458"/>
      <c r="O111" s="458"/>
    </row>
    <row r="112" spans="1:15" ht="15" customHeight="1">
      <c r="A112" s="437">
        <v>1106057</v>
      </c>
      <c r="B112" s="24" t="s">
        <v>21</v>
      </c>
      <c r="C112" s="24" t="s">
        <v>458</v>
      </c>
      <c r="D112" s="25" t="s">
        <v>476</v>
      </c>
      <c r="E112" s="26" t="s">
        <v>414</v>
      </c>
      <c r="F112" s="47">
        <v>14.98</v>
      </c>
      <c r="G112" s="30"/>
      <c r="H112" s="306">
        <f>ROUND(ROUND(F112,2)*ROUND(G112,2),2)</f>
        <v>0</v>
      </c>
      <c r="I112" s="37"/>
      <c r="N112" s="458"/>
      <c r="O112" s="458"/>
    </row>
    <row r="113" spans="1:15" ht="22.5">
      <c r="A113" s="437">
        <v>3205864</v>
      </c>
      <c r="B113" s="24" t="s">
        <v>21</v>
      </c>
      <c r="C113" s="24" t="s">
        <v>459</v>
      </c>
      <c r="D113" s="25" t="s">
        <v>477</v>
      </c>
      <c r="E113" s="26" t="s">
        <v>414</v>
      </c>
      <c r="F113" s="47">
        <v>246.4</v>
      </c>
      <c r="G113" s="30"/>
      <c r="H113" s="306">
        <f>ROUND(ROUND(F113,2)*ROUND(G113,2),2)</f>
        <v>0</v>
      </c>
      <c r="I113" s="37"/>
      <c r="N113" s="458"/>
      <c r="O113" s="458"/>
    </row>
    <row r="114" spans="1:15" ht="15" customHeight="1">
      <c r="A114" s="607"/>
      <c r="B114" s="608"/>
      <c r="C114" s="100" t="s">
        <v>29</v>
      </c>
      <c r="D114" s="101" t="s">
        <v>470</v>
      </c>
      <c r="E114" s="102"/>
      <c r="F114" s="102"/>
      <c r="G114" s="102"/>
      <c r="H114" s="104"/>
      <c r="I114" s="37"/>
    </row>
    <row r="115" spans="1:15" ht="22.5">
      <c r="A115" s="437">
        <v>41240</v>
      </c>
      <c r="B115" s="24" t="s">
        <v>144</v>
      </c>
      <c r="C115" s="24" t="s">
        <v>453</v>
      </c>
      <c r="D115" s="25" t="s">
        <v>563</v>
      </c>
      <c r="E115" s="26" t="s">
        <v>581</v>
      </c>
      <c r="F115" s="47">
        <v>6323.94</v>
      </c>
      <c r="G115" s="30"/>
      <c r="H115" s="306">
        <f>ROUND(ROUND(F115,2)*ROUND(G115,2),2)</f>
        <v>0</v>
      </c>
      <c r="I115" s="37"/>
      <c r="N115" s="458"/>
      <c r="O115" s="458"/>
    </row>
    <row r="116" spans="1:15" ht="22.5">
      <c r="A116" s="437">
        <v>41109</v>
      </c>
      <c r="B116" s="24" t="s">
        <v>144</v>
      </c>
      <c r="C116" s="24" t="s">
        <v>454</v>
      </c>
      <c r="D116" s="25" t="s">
        <v>635</v>
      </c>
      <c r="E116" s="26" t="s">
        <v>430</v>
      </c>
      <c r="F116" s="47">
        <v>276</v>
      </c>
      <c r="G116" s="30"/>
      <c r="H116" s="306">
        <f>ROUND(ROUND(F116,2)*ROUND(G116,2),2)</f>
        <v>0</v>
      </c>
      <c r="I116" s="37"/>
      <c r="N116" s="458"/>
      <c r="O116" s="458"/>
    </row>
    <row r="117" spans="1:15" ht="15" customHeight="1">
      <c r="A117" s="437">
        <v>3713613</v>
      </c>
      <c r="B117" s="24" t="s">
        <v>21</v>
      </c>
      <c r="C117" s="24" t="s">
        <v>455</v>
      </c>
      <c r="D117" s="25" t="s">
        <v>423</v>
      </c>
      <c r="E117" s="26" t="s">
        <v>515</v>
      </c>
      <c r="F117" s="47">
        <v>276</v>
      </c>
      <c r="G117" s="30"/>
      <c r="H117" s="306">
        <f>ROUND(ROUND(F117,2)*ROUND(G117,2),2)</f>
        <v>0</v>
      </c>
      <c r="I117" s="37"/>
      <c r="N117" s="458"/>
      <c r="O117" s="458"/>
    </row>
    <row r="118" spans="1:15" ht="15" customHeight="1">
      <c r="A118" s="629" t="str">
        <f>_xlfn.CONCAT("SUB - TOTAL ",D108)</f>
        <v>SUB - TOTAL OBRAS COMPLEMENTARES</v>
      </c>
      <c r="B118" s="630"/>
      <c r="C118" s="630"/>
      <c r="D118" s="630"/>
      <c r="E118" s="630"/>
      <c r="F118" s="630"/>
      <c r="G118" s="631"/>
      <c r="H118" s="31">
        <f>SUM(H108:H117)</f>
        <v>0</v>
      </c>
      <c r="I118" s="37"/>
      <c r="N118" s="458"/>
      <c r="O118" s="458"/>
    </row>
    <row r="119" spans="1:15" ht="5.0999999999999996" customHeight="1">
      <c r="A119" s="609"/>
      <c r="B119" s="610"/>
      <c r="C119" s="610"/>
      <c r="D119" s="610"/>
      <c r="E119" s="610"/>
      <c r="F119" s="610"/>
      <c r="G119" s="610"/>
      <c r="H119" s="611"/>
      <c r="I119" s="37"/>
      <c r="N119" s="458"/>
      <c r="O119" s="458"/>
    </row>
    <row r="120" spans="1:15" ht="15" customHeight="1">
      <c r="A120" s="607"/>
      <c r="B120" s="608"/>
      <c r="C120" s="100" t="s">
        <v>11</v>
      </c>
      <c r="D120" s="101" t="s">
        <v>76</v>
      </c>
      <c r="E120" s="102"/>
      <c r="F120" s="102"/>
      <c r="G120" s="102"/>
      <c r="H120" s="104"/>
      <c r="I120" s="37">
        <f>H127</f>
        <v>0</v>
      </c>
      <c r="N120" s="458"/>
      <c r="O120" s="458"/>
    </row>
    <row r="121" spans="1:15" ht="15" customHeight="1">
      <c r="A121" s="437">
        <v>5914389</v>
      </c>
      <c r="B121" s="24" t="s">
        <v>21</v>
      </c>
      <c r="C121" s="24" t="s">
        <v>30</v>
      </c>
      <c r="D121" s="25" t="s">
        <v>636</v>
      </c>
      <c r="E121" s="26" t="s">
        <v>610</v>
      </c>
      <c r="F121" s="47">
        <v>332909.84999999998</v>
      </c>
      <c r="G121" s="30"/>
      <c r="H121" s="306">
        <f>ROUND(ROUND(F121,2)*ROUND(G121,2),2)</f>
        <v>0</v>
      </c>
      <c r="I121" s="37"/>
      <c r="N121" s="458"/>
      <c r="O121" s="458"/>
    </row>
    <row r="122" spans="1:15" ht="15" customHeight="1">
      <c r="A122" s="437">
        <v>5914374</v>
      </c>
      <c r="B122" s="24" t="s">
        <v>21</v>
      </c>
      <c r="C122" s="24" t="s">
        <v>89</v>
      </c>
      <c r="D122" s="25" t="s">
        <v>637</v>
      </c>
      <c r="E122" s="26" t="s">
        <v>610</v>
      </c>
      <c r="F122" s="47">
        <v>57261.77</v>
      </c>
      <c r="G122" s="30"/>
      <c r="H122" s="306">
        <f>ROUND(ROUND(F122,2)*ROUND(G122,2),2)</f>
        <v>0</v>
      </c>
      <c r="I122" s="37"/>
      <c r="N122" s="458"/>
      <c r="O122" s="458"/>
    </row>
    <row r="123" spans="1:15" ht="15" customHeight="1">
      <c r="A123" s="437">
        <v>5914479</v>
      </c>
      <c r="B123" s="24" t="s">
        <v>21</v>
      </c>
      <c r="C123" s="24" t="s">
        <v>129</v>
      </c>
      <c r="D123" s="25" t="s">
        <v>638</v>
      </c>
      <c r="E123" s="26" t="s">
        <v>610</v>
      </c>
      <c r="F123" s="47">
        <v>31856.67</v>
      </c>
      <c r="G123" s="30"/>
      <c r="H123" s="306">
        <f>ROUND(ROUND(F123,2)*ROUND(G123,2),2)</f>
        <v>0</v>
      </c>
      <c r="I123" s="37"/>
      <c r="N123" s="458"/>
      <c r="O123" s="458"/>
    </row>
    <row r="124" spans="1:15" ht="15" customHeight="1">
      <c r="A124" s="437">
        <v>5914464</v>
      </c>
      <c r="B124" s="24" t="s">
        <v>21</v>
      </c>
      <c r="C124" s="24" t="s">
        <v>393</v>
      </c>
      <c r="D124" s="25" t="s">
        <v>639</v>
      </c>
      <c r="E124" s="26" t="s">
        <v>610</v>
      </c>
      <c r="F124" s="47">
        <v>1536</v>
      </c>
      <c r="G124" s="30"/>
      <c r="H124" s="306">
        <f>ROUND(ROUND(F124,2)*ROUND(G124,2),2)</f>
        <v>0</v>
      </c>
      <c r="I124" s="37"/>
      <c r="N124" s="458"/>
      <c r="O124" s="458"/>
    </row>
    <row r="125" spans="1:15" ht="22.5">
      <c r="A125" s="437">
        <v>5914614</v>
      </c>
      <c r="B125" s="24" t="s">
        <v>21</v>
      </c>
      <c r="C125" s="24" t="s">
        <v>520</v>
      </c>
      <c r="D125" s="25" t="s">
        <v>640</v>
      </c>
      <c r="E125" s="26" t="s">
        <v>610</v>
      </c>
      <c r="F125" s="47">
        <v>14386.64</v>
      </c>
      <c r="G125" s="30"/>
      <c r="H125" s="306">
        <f>ROUND(ROUND(F125,2)*ROUND(G125,2),2)</f>
        <v>0</v>
      </c>
      <c r="I125" s="37"/>
      <c r="N125" s="458"/>
      <c r="O125" s="458"/>
    </row>
    <row r="126" spans="1:15" ht="22.5">
      <c r="A126" s="437">
        <v>5914599</v>
      </c>
      <c r="B126" s="24" t="s">
        <v>21</v>
      </c>
      <c r="C126" s="24" t="s">
        <v>521</v>
      </c>
      <c r="D126" s="25" t="s">
        <v>641</v>
      </c>
      <c r="E126" s="26" t="s">
        <v>610</v>
      </c>
      <c r="F126" s="47">
        <v>604.48</v>
      </c>
      <c r="G126" s="30"/>
      <c r="H126" s="306">
        <f>ROUND(ROUND(F126,2)*ROUND(G126,2),2)</f>
        <v>0</v>
      </c>
      <c r="I126" s="37"/>
      <c r="N126" s="458"/>
      <c r="O126" s="458"/>
    </row>
    <row r="127" spans="1:15" ht="15" customHeight="1">
      <c r="A127" s="629" t="str">
        <f>_xlfn.CONCAT("SUB - TOTAL ",D120)</f>
        <v>SUB - TOTAL TRANSPORTE</v>
      </c>
      <c r="B127" s="630"/>
      <c r="C127" s="630"/>
      <c r="D127" s="630"/>
      <c r="E127" s="630"/>
      <c r="F127" s="630"/>
      <c r="G127" s="631"/>
      <c r="H127" s="31">
        <f>SUM(H120:H126)</f>
        <v>0</v>
      </c>
      <c r="I127" s="37"/>
      <c r="N127" s="458"/>
      <c r="O127" s="458"/>
    </row>
    <row r="128" spans="1:15" ht="5.0999999999999996" customHeight="1">
      <c r="A128" s="188"/>
      <c r="B128" s="189"/>
      <c r="C128" s="189"/>
      <c r="D128" s="189"/>
      <c r="E128" s="189"/>
      <c r="F128" s="189"/>
      <c r="G128" s="189"/>
      <c r="H128" s="190"/>
      <c r="I128" s="37"/>
      <c r="N128" s="458"/>
      <c r="O128" s="458"/>
    </row>
    <row r="129" spans="1:15" ht="15" customHeight="1">
      <c r="A129" s="607"/>
      <c r="B129" s="608"/>
      <c r="C129" s="100" t="s">
        <v>135</v>
      </c>
      <c r="D129" s="101" t="s">
        <v>389</v>
      </c>
      <c r="E129" s="102"/>
      <c r="F129" s="102"/>
      <c r="G129" s="102"/>
      <c r="H129" s="104"/>
      <c r="I129" s="37">
        <f>H131</f>
        <v>0</v>
      </c>
      <c r="N129" s="458"/>
      <c r="O129" s="458"/>
    </row>
    <row r="130" spans="1:15" ht="15" customHeight="1">
      <c r="A130" s="38">
        <v>810001</v>
      </c>
      <c r="B130" s="24" t="s">
        <v>390</v>
      </c>
      <c r="C130" s="24" t="s">
        <v>90</v>
      </c>
      <c r="D130" s="25" t="s">
        <v>378</v>
      </c>
      <c r="E130" s="26" t="s">
        <v>379</v>
      </c>
      <c r="F130" s="36">
        <v>1</v>
      </c>
      <c r="G130" s="30"/>
      <c r="H130" s="28">
        <f>ROUND(ROUND(F130,2)*ROUND(G130,2),2)</f>
        <v>0</v>
      </c>
      <c r="I130" s="37"/>
      <c r="N130" s="458"/>
      <c r="O130" s="458"/>
    </row>
    <row r="131" spans="1:15" ht="15" customHeight="1">
      <c r="A131" s="629" t="str">
        <f>_xlfn.CONCAT("SUB - TOTAL ",D129)</f>
        <v>SUB - TOTAL ADMINISTRAÇÃO LOCAL</v>
      </c>
      <c r="B131" s="630"/>
      <c r="C131" s="630"/>
      <c r="D131" s="630"/>
      <c r="E131" s="630"/>
      <c r="F131" s="630"/>
      <c r="G131" s="631"/>
      <c r="H131" s="31">
        <f>SUM(H130:H130)</f>
        <v>0</v>
      </c>
      <c r="I131" s="37"/>
      <c r="N131" s="458"/>
      <c r="O131" s="458"/>
    </row>
    <row r="132" spans="1:15" ht="5.0999999999999996" customHeight="1">
      <c r="A132" s="188"/>
      <c r="B132" s="189"/>
      <c r="C132" s="189"/>
      <c r="D132" s="189"/>
      <c r="E132" s="189"/>
      <c r="F132" s="189"/>
      <c r="G132" s="189"/>
      <c r="H132" s="190"/>
      <c r="I132" s="37"/>
      <c r="N132" s="458"/>
      <c r="O132" s="458"/>
    </row>
    <row r="133" spans="1:15" ht="20.100000000000001" customHeight="1" thickBot="1">
      <c r="A133" s="632" t="s">
        <v>32</v>
      </c>
      <c r="B133" s="633"/>
      <c r="C133" s="633"/>
      <c r="D133" s="633"/>
      <c r="E133" s="633"/>
      <c r="F133" s="633"/>
      <c r="G133" s="634"/>
      <c r="H133" s="105">
        <f>SUM(I1:I133)</f>
        <v>0</v>
      </c>
      <c r="I133" s="37"/>
      <c r="N133" s="458"/>
      <c r="O133" s="458"/>
    </row>
    <row r="134" spans="1:15" ht="15" customHeight="1">
      <c r="N134" s="458"/>
      <c r="O134" s="458"/>
    </row>
    <row r="135" spans="1:15" ht="15" customHeight="1">
      <c r="N135" s="458"/>
      <c r="O135" s="458"/>
    </row>
    <row r="136" spans="1:15" ht="15" customHeight="1">
      <c r="N136" s="458"/>
      <c r="O136" s="458"/>
    </row>
    <row r="137" spans="1:15" ht="15" customHeight="1">
      <c r="N137" s="458"/>
      <c r="O137" s="458"/>
    </row>
    <row r="138" spans="1:15" ht="15" customHeight="1">
      <c r="N138" s="458"/>
      <c r="O138" s="458"/>
    </row>
    <row r="139" spans="1:15" ht="15" customHeight="1">
      <c r="N139" s="458"/>
      <c r="O139" s="458"/>
    </row>
    <row r="140" spans="1:15" ht="15" customHeight="1">
      <c r="N140" s="458"/>
      <c r="O140" s="458"/>
    </row>
    <row r="141" spans="1:15" ht="15" customHeight="1">
      <c r="N141" s="458"/>
      <c r="O141" s="458"/>
    </row>
    <row r="142" spans="1:15" ht="15" customHeight="1">
      <c r="N142" s="458"/>
      <c r="O142" s="458"/>
    </row>
    <row r="143" spans="1:15" ht="15" customHeight="1">
      <c r="N143" s="458"/>
      <c r="O143" s="458"/>
    </row>
    <row r="144" spans="1:15" ht="15" customHeight="1">
      <c r="N144" s="458"/>
      <c r="O144" s="458"/>
    </row>
    <row r="145" spans="14:15" ht="15" customHeight="1">
      <c r="N145" s="458"/>
      <c r="O145" s="458"/>
    </row>
    <row r="146" spans="14:15" ht="15" customHeight="1">
      <c r="N146" s="458"/>
      <c r="O146" s="458"/>
    </row>
    <row r="147" spans="14:15" ht="15" customHeight="1">
      <c r="N147" s="458"/>
      <c r="O147" s="458"/>
    </row>
    <row r="148" spans="14:15" ht="15" customHeight="1">
      <c r="N148" s="458"/>
      <c r="O148" s="458"/>
    </row>
    <row r="149" spans="14:15" ht="15" customHeight="1">
      <c r="N149" s="458"/>
      <c r="O149" s="458"/>
    </row>
    <row r="150" spans="14:15" ht="15" customHeight="1">
      <c r="N150" s="458"/>
      <c r="O150" s="458"/>
    </row>
    <row r="151" spans="14:15" ht="15" customHeight="1">
      <c r="N151" s="458"/>
      <c r="O151" s="458"/>
    </row>
  </sheetData>
  <autoFilter ref="B1:B151" xr:uid="{67F8876B-785B-4288-B51C-E28CF0B9F01C}"/>
  <mergeCells count="40">
    <mergeCell ref="A129:B129"/>
    <mergeCell ref="A131:G131"/>
    <mergeCell ref="A133:G133"/>
    <mergeCell ref="A109:B109"/>
    <mergeCell ref="A114:B114"/>
    <mergeCell ref="A118:G118"/>
    <mergeCell ref="A119:H119"/>
    <mergeCell ref="A120:B120"/>
    <mergeCell ref="A127:G127"/>
    <mergeCell ref="A29:B29"/>
    <mergeCell ref="A55:B55"/>
    <mergeCell ref="A92:B92"/>
    <mergeCell ref="A86:B86"/>
    <mergeCell ref="A99:B99"/>
    <mergeCell ref="A102:B102"/>
    <mergeCell ref="A98:B98"/>
    <mergeCell ref="A96:G96"/>
    <mergeCell ref="A106:G106"/>
    <mergeCell ref="A83:G83"/>
    <mergeCell ref="A64:B64"/>
    <mergeCell ref="A35:B35"/>
    <mergeCell ref="A45:B45"/>
    <mergeCell ref="A84:H84"/>
    <mergeCell ref="A44:B44"/>
    <mergeCell ref="A108:B108"/>
    <mergeCell ref="A97:H97"/>
    <mergeCell ref="A7:B7"/>
    <mergeCell ref="A1:H1"/>
    <mergeCell ref="A2:D2"/>
    <mergeCell ref="C5:D5"/>
    <mergeCell ref="E5:H5"/>
    <mergeCell ref="A3:D3"/>
    <mergeCell ref="E3:H4"/>
    <mergeCell ref="B4:C4"/>
    <mergeCell ref="A26:G26"/>
    <mergeCell ref="A27:H27"/>
    <mergeCell ref="A85:B85"/>
    <mergeCell ref="A43:H43"/>
    <mergeCell ref="A28:B28"/>
    <mergeCell ref="A42:G42"/>
  </mergeCells>
  <phoneticPr fontId="12" type="noConversion"/>
  <conditionalFormatting sqref="A21:A25">
    <cfRule type="containsErrors" dxfId="56" priority="92">
      <formula>ISERROR(A21)</formula>
    </cfRule>
  </conditionalFormatting>
  <conditionalFormatting sqref="A27">
    <cfRule type="containsText" dxfId="55" priority="98" stopIfTrue="1" operator="containsText" text="comp.">
      <formula>NOT(ISERROR(SEARCH("comp.",A27)))</formula>
    </cfRule>
  </conditionalFormatting>
  <conditionalFormatting sqref="A43">
    <cfRule type="containsText" dxfId="54" priority="104" stopIfTrue="1" operator="containsText" text="comp.">
      <formula>NOT(ISERROR(SEARCH("comp.",A43)))</formula>
    </cfRule>
  </conditionalFormatting>
  <conditionalFormatting sqref="A66 A70:A71 B116 A5:H8 D116:E117 A35:H35 C36:E41 A42:H45 C56:H63 C65:E82 A83:H85 C87:E91 A93:E94 A96:H98 A106:H108 B115:E115 A118:H120 C121:E126 A1:H1 B46:H49 C50:H54 B95:E95 C30:E34 C100:E101 C103:E105 C110:E113 A20:H20 A9:E19 G9:H19 A26:H29 A21:E25 G21:H25 G30:H34 G36:H41 G65:H82 G87:H91 G93:H95 G100:H101 G103:H105 G110:H113 G115:H117 G121:H126 A127:H1048576">
    <cfRule type="containsErrors" dxfId="53" priority="759">
      <formula>ISERROR(A1)</formula>
    </cfRule>
  </conditionalFormatting>
  <conditionalFormatting sqref="A67:A69">
    <cfRule type="duplicateValues" dxfId="52" priority="760"/>
    <cfRule type="containsErrors" dxfId="51" priority="761">
      <formula>ISERROR(A67)</formula>
    </cfRule>
  </conditionalFormatting>
  <conditionalFormatting sqref="A70:A71 A66">
    <cfRule type="duplicateValues" dxfId="50" priority="758"/>
  </conditionalFormatting>
  <conditionalFormatting sqref="A72:A73">
    <cfRule type="duplicateValues" dxfId="49" priority="762"/>
  </conditionalFormatting>
  <conditionalFormatting sqref="A74">
    <cfRule type="duplicateValues" dxfId="48" priority="13"/>
  </conditionalFormatting>
  <conditionalFormatting sqref="A75:A79">
    <cfRule type="duplicateValues" dxfId="47" priority="757"/>
  </conditionalFormatting>
  <conditionalFormatting sqref="A80:A82">
    <cfRule type="duplicateValues" dxfId="46" priority="752"/>
  </conditionalFormatting>
  <conditionalFormatting sqref="A84">
    <cfRule type="containsText" dxfId="45" priority="101" stopIfTrue="1" operator="containsText" text="comp.">
      <formula>NOT(ISERROR(SEARCH("comp.",A84)))</formula>
    </cfRule>
  </conditionalFormatting>
  <conditionalFormatting sqref="A97 A107">
    <cfRule type="containsText" dxfId="44" priority="100" stopIfTrue="1" operator="containsText" text="comp.">
      <formula>NOT(ISERROR(SEARCH("comp.",A97)))</formula>
    </cfRule>
  </conditionalFormatting>
  <conditionalFormatting sqref="A119 A128 A132">
    <cfRule type="containsText" dxfId="43" priority="99" stopIfTrue="1" operator="containsText" text="comp.">
      <formula>NOT(ISERROR(SEARCH("comp.",A119)))</formula>
    </cfRule>
  </conditionalFormatting>
  <conditionalFormatting sqref="A30:B30">
    <cfRule type="containsErrors" dxfId="42" priority="90">
      <formula>ISERROR(A30)</formula>
    </cfRule>
  </conditionalFormatting>
  <conditionalFormatting sqref="A74:B74">
    <cfRule type="containsErrors" dxfId="41" priority="14">
      <formula>ISERROR(A74)</formula>
    </cfRule>
  </conditionalFormatting>
  <conditionalFormatting sqref="A3:E3 A4:B4 D4 A34:B34 A90:A91 C116:C117">
    <cfRule type="containsErrors" dxfId="40" priority="91">
      <formula>ISERROR(A3)</formula>
    </cfRule>
  </conditionalFormatting>
  <conditionalFormatting sqref="A2:F2 H2 A59:B59">
    <cfRule type="containsErrors" dxfId="39" priority="86">
      <formula>ISERROR(A2)</formula>
    </cfRule>
  </conditionalFormatting>
  <conditionalFormatting sqref="B65:B66">
    <cfRule type="containsErrors" dxfId="38" priority="84">
      <formula>ISERROR(B65)</formula>
    </cfRule>
  </conditionalFormatting>
  <conditionalFormatting sqref="B90">
    <cfRule type="containsErrors" dxfId="37" priority="18">
      <formula>ISERROR(B90)</formula>
    </cfRule>
  </conditionalFormatting>
  <conditionalFormatting sqref="D8">
    <cfRule type="containsErrors" dxfId="36" priority="95">
      <formula>ISERROR(D8)</formula>
    </cfRule>
  </conditionalFormatting>
  <conditionalFormatting sqref="D20">
    <cfRule type="containsErrors" dxfId="35" priority="93">
      <formula>ISERROR(D20)</formula>
    </cfRule>
  </conditionalFormatting>
  <conditionalFormatting sqref="D3:E3 D4 D2:F2 H2 D26:H29 D1:H1 D5:H7 E8:H8 D9:E19 E20:H20 G9:H19 D21:E25 G21:H25 D35:H35 D30:E34 G30:H34 D42:H64 D36:E41 G36:H41 D83:H86 D65:E82 G65:H82 D92:H92 D87:E91 G87:H91 D96:H99 D93:E95 G93:H95 D102:H102 D100:E101 G100:H101 D106:H109 D103:E105 G103:H105 D114:H114 D110:E113 G110:H113 D118:H120 D115:E117 G115:H117 D121:E126 G121:H126 D127:H1048576">
    <cfRule type="containsText" dxfId="34" priority="96" operator="containsText" text="órgão não registrado">
      <formula>NOT(ISERROR(SEARCH("órgão não registrado",D1)))</formula>
    </cfRule>
  </conditionalFormatting>
  <conditionalFormatting sqref="G21:G25">
    <cfRule type="containsText" dxfId="33" priority="57" operator="containsText" text="órgão não registrado">
      <formula>NOT(ISERROR(SEARCH("órgão não registrado",G21)))</formula>
    </cfRule>
  </conditionalFormatting>
  <pageMargins left="0.25" right="0.25" top="0.75" bottom="0.75" header="0.3" footer="0.3"/>
  <pageSetup paperSize="9" firstPageNumber="12" fitToHeight="0" orientation="landscape" useFirstPageNumber="1" r:id="rId1"/>
  <headerFooter>
    <oddFooter>&amp;C&amp;P</oddFooter>
  </headerFooter>
  <rowBreaks count="5" manualBreakCount="5">
    <brk id="19" max="7" man="1"/>
    <brk id="63" max="7" man="1"/>
    <brk id="84" max="7" man="1"/>
    <brk id="107" max="7" man="1"/>
    <brk id="127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1465A-D046-40C0-AEF1-9069C1D528F8}">
  <sheetPr codeName="Planilha3">
    <tabColor theme="9" tint="0.79998168889431442"/>
    <pageSetUpPr fitToPage="1"/>
  </sheetPr>
  <dimension ref="A1:AB39"/>
  <sheetViews>
    <sheetView showGridLines="0" view="pageBreakPreview" zoomScaleNormal="100" zoomScaleSheetLayoutView="100" workbookViewId="0">
      <selection activeCell="B9" sqref="B9:B11"/>
    </sheetView>
  </sheetViews>
  <sheetFormatPr defaultRowHeight="15"/>
  <cols>
    <col min="1" max="1" width="6.85546875" customWidth="1"/>
    <col min="2" max="2" width="40.7109375" customWidth="1"/>
    <col min="3" max="3" width="8.7109375" bestFit="1" customWidth="1"/>
    <col min="4" max="4" width="12.28515625" customWidth="1"/>
    <col min="5" max="7" width="5.7109375" customWidth="1"/>
    <col min="8" max="19" width="11.7109375" customWidth="1"/>
    <col min="20" max="21" width="0.7109375" hidden="1" customWidth="1"/>
    <col min="22" max="22" width="0" hidden="1" customWidth="1"/>
    <col min="23" max="23" width="15.28515625" hidden="1" customWidth="1"/>
    <col min="24" max="25" width="0" hidden="1" customWidth="1"/>
    <col min="268" max="268" width="6.85546875" customWidth="1"/>
    <col min="269" max="269" width="58.7109375" customWidth="1"/>
    <col min="270" max="270" width="8.7109375" bestFit="1" customWidth="1"/>
    <col min="271" max="271" width="12.28515625" customWidth="1"/>
    <col min="272" max="272" width="1.140625" customWidth="1"/>
    <col min="273" max="275" width="13.7109375" customWidth="1"/>
    <col min="276" max="277" width="0.7109375" customWidth="1"/>
    <col min="279" max="279" width="15.28515625" customWidth="1"/>
    <col min="524" max="524" width="6.85546875" customWidth="1"/>
    <col min="525" max="525" width="58.7109375" customWidth="1"/>
    <col min="526" max="526" width="8.7109375" bestFit="1" customWidth="1"/>
    <col min="527" max="527" width="12.28515625" customWidth="1"/>
    <col min="528" max="528" width="1.140625" customWidth="1"/>
    <col min="529" max="531" width="13.7109375" customWidth="1"/>
    <col min="532" max="533" width="0.7109375" customWidth="1"/>
    <col min="535" max="535" width="15.28515625" customWidth="1"/>
    <col min="780" max="780" width="6.85546875" customWidth="1"/>
    <col min="781" max="781" width="58.7109375" customWidth="1"/>
    <col min="782" max="782" width="8.7109375" bestFit="1" customWidth="1"/>
    <col min="783" max="783" width="12.28515625" customWidth="1"/>
    <col min="784" max="784" width="1.140625" customWidth="1"/>
    <col min="785" max="787" width="13.7109375" customWidth="1"/>
    <col min="788" max="789" width="0.7109375" customWidth="1"/>
    <col min="791" max="791" width="15.28515625" customWidth="1"/>
    <col min="1036" max="1036" width="6.85546875" customWidth="1"/>
    <col min="1037" max="1037" width="58.7109375" customWidth="1"/>
    <col min="1038" max="1038" width="8.7109375" bestFit="1" customWidth="1"/>
    <col min="1039" max="1039" width="12.28515625" customWidth="1"/>
    <col min="1040" max="1040" width="1.140625" customWidth="1"/>
    <col min="1041" max="1043" width="13.7109375" customWidth="1"/>
    <col min="1044" max="1045" width="0.7109375" customWidth="1"/>
    <col min="1047" max="1047" width="15.28515625" customWidth="1"/>
    <col min="1292" max="1292" width="6.85546875" customWidth="1"/>
    <col min="1293" max="1293" width="58.7109375" customWidth="1"/>
    <col min="1294" max="1294" width="8.7109375" bestFit="1" customWidth="1"/>
    <col min="1295" max="1295" width="12.28515625" customWidth="1"/>
    <col min="1296" max="1296" width="1.140625" customWidth="1"/>
    <col min="1297" max="1299" width="13.7109375" customWidth="1"/>
    <col min="1300" max="1301" width="0.7109375" customWidth="1"/>
    <col min="1303" max="1303" width="15.28515625" customWidth="1"/>
    <col min="1548" max="1548" width="6.85546875" customWidth="1"/>
    <col min="1549" max="1549" width="58.7109375" customWidth="1"/>
    <col min="1550" max="1550" width="8.7109375" bestFit="1" customWidth="1"/>
    <col min="1551" max="1551" width="12.28515625" customWidth="1"/>
    <col min="1552" max="1552" width="1.140625" customWidth="1"/>
    <col min="1553" max="1555" width="13.7109375" customWidth="1"/>
    <col min="1556" max="1557" width="0.7109375" customWidth="1"/>
    <col min="1559" max="1559" width="15.28515625" customWidth="1"/>
    <col min="1804" max="1804" width="6.85546875" customWidth="1"/>
    <col min="1805" max="1805" width="58.7109375" customWidth="1"/>
    <col min="1806" max="1806" width="8.7109375" bestFit="1" customWidth="1"/>
    <col min="1807" max="1807" width="12.28515625" customWidth="1"/>
    <col min="1808" max="1808" width="1.140625" customWidth="1"/>
    <col min="1809" max="1811" width="13.7109375" customWidth="1"/>
    <col min="1812" max="1813" width="0.7109375" customWidth="1"/>
    <col min="1815" max="1815" width="15.28515625" customWidth="1"/>
    <col min="2060" max="2060" width="6.85546875" customWidth="1"/>
    <col min="2061" max="2061" width="58.7109375" customWidth="1"/>
    <col min="2062" max="2062" width="8.7109375" bestFit="1" customWidth="1"/>
    <col min="2063" max="2063" width="12.28515625" customWidth="1"/>
    <col min="2064" max="2064" width="1.140625" customWidth="1"/>
    <col min="2065" max="2067" width="13.7109375" customWidth="1"/>
    <col min="2068" max="2069" width="0.7109375" customWidth="1"/>
    <col min="2071" max="2071" width="15.28515625" customWidth="1"/>
    <col min="2316" max="2316" width="6.85546875" customWidth="1"/>
    <col min="2317" max="2317" width="58.7109375" customWidth="1"/>
    <col min="2318" max="2318" width="8.7109375" bestFit="1" customWidth="1"/>
    <col min="2319" max="2319" width="12.28515625" customWidth="1"/>
    <col min="2320" max="2320" width="1.140625" customWidth="1"/>
    <col min="2321" max="2323" width="13.7109375" customWidth="1"/>
    <col min="2324" max="2325" width="0.7109375" customWidth="1"/>
    <col min="2327" max="2327" width="15.28515625" customWidth="1"/>
    <col min="2572" max="2572" width="6.85546875" customWidth="1"/>
    <col min="2573" max="2573" width="58.7109375" customWidth="1"/>
    <col min="2574" max="2574" width="8.7109375" bestFit="1" customWidth="1"/>
    <col min="2575" max="2575" width="12.28515625" customWidth="1"/>
    <col min="2576" max="2576" width="1.140625" customWidth="1"/>
    <col min="2577" max="2579" width="13.7109375" customWidth="1"/>
    <col min="2580" max="2581" width="0.7109375" customWidth="1"/>
    <col min="2583" max="2583" width="15.28515625" customWidth="1"/>
    <col min="2828" max="2828" width="6.85546875" customWidth="1"/>
    <col min="2829" max="2829" width="58.7109375" customWidth="1"/>
    <col min="2830" max="2830" width="8.7109375" bestFit="1" customWidth="1"/>
    <col min="2831" max="2831" width="12.28515625" customWidth="1"/>
    <col min="2832" max="2832" width="1.140625" customWidth="1"/>
    <col min="2833" max="2835" width="13.7109375" customWidth="1"/>
    <col min="2836" max="2837" width="0.7109375" customWidth="1"/>
    <col min="2839" max="2839" width="15.28515625" customWidth="1"/>
    <col min="3084" max="3084" width="6.85546875" customWidth="1"/>
    <col min="3085" max="3085" width="58.7109375" customWidth="1"/>
    <col min="3086" max="3086" width="8.7109375" bestFit="1" customWidth="1"/>
    <col min="3087" max="3087" width="12.28515625" customWidth="1"/>
    <col min="3088" max="3088" width="1.140625" customWidth="1"/>
    <col min="3089" max="3091" width="13.7109375" customWidth="1"/>
    <col min="3092" max="3093" width="0.7109375" customWidth="1"/>
    <col min="3095" max="3095" width="15.28515625" customWidth="1"/>
    <col min="3340" max="3340" width="6.85546875" customWidth="1"/>
    <col min="3341" max="3341" width="58.7109375" customWidth="1"/>
    <col min="3342" max="3342" width="8.7109375" bestFit="1" customWidth="1"/>
    <col min="3343" max="3343" width="12.28515625" customWidth="1"/>
    <col min="3344" max="3344" width="1.140625" customWidth="1"/>
    <col min="3345" max="3347" width="13.7109375" customWidth="1"/>
    <col min="3348" max="3349" width="0.7109375" customWidth="1"/>
    <col min="3351" max="3351" width="15.28515625" customWidth="1"/>
    <col min="3596" max="3596" width="6.85546875" customWidth="1"/>
    <col min="3597" max="3597" width="58.7109375" customWidth="1"/>
    <col min="3598" max="3598" width="8.7109375" bestFit="1" customWidth="1"/>
    <col min="3599" max="3599" width="12.28515625" customWidth="1"/>
    <col min="3600" max="3600" width="1.140625" customWidth="1"/>
    <col min="3601" max="3603" width="13.7109375" customWidth="1"/>
    <col min="3604" max="3605" width="0.7109375" customWidth="1"/>
    <col min="3607" max="3607" width="15.28515625" customWidth="1"/>
    <col min="3852" max="3852" width="6.85546875" customWidth="1"/>
    <col min="3853" max="3853" width="58.7109375" customWidth="1"/>
    <col min="3854" max="3854" width="8.7109375" bestFit="1" customWidth="1"/>
    <col min="3855" max="3855" width="12.28515625" customWidth="1"/>
    <col min="3856" max="3856" width="1.140625" customWidth="1"/>
    <col min="3857" max="3859" width="13.7109375" customWidth="1"/>
    <col min="3860" max="3861" width="0.7109375" customWidth="1"/>
    <col min="3863" max="3863" width="15.28515625" customWidth="1"/>
    <col min="4108" max="4108" width="6.85546875" customWidth="1"/>
    <col min="4109" max="4109" width="58.7109375" customWidth="1"/>
    <col min="4110" max="4110" width="8.7109375" bestFit="1" customWidth="1"/>
    <col min="4111" max="4111" width="12.28515625" customWidth="1"/>
    <col min="4112" max="4112" width="1.140625" customWidth="1"/>
    <col min="4113" max="4115" width="13.7109375" customWidth="1"/>
    <col min="4116" max="4117" width="0.7109375" customWidth="1"/>
    <col min="4119" max="4119" width="15.28515625" customWidth="1"/>
    <col min="4364" max="4364" width="6.85546875" customWidth="1"/>
    <col min="4365" max="4365" width="58.7109375" customWidth="1"/>
    <col min="4366" max="4366" width="8.7109375" bestFit="1" customWidth="1"/>
    <col min="4367" max="4367" width="12.28515625" customWidth="1"/>
    <col min="4368" max="4368" width="1.140625" customWidth="1"/>
    <col min="4369" max="4371" width="13.7109375" customWidth="1"/>
    <col min="4372" max="4373" width="0.7109375" customWidth="1"/>
    <col min="4375" max="4375" width="15.28515625" customWidth="1"/>
    <col min="4620" max="4620" width="6.85546875" customWidth="1"/>
    <col min="4621" max="4621" width="58.7109375" customWidth="1"/>
    <col min="4622" max="4622" width="8.7109375" bestFit="1" customWidth="1"/>
    <col min="4623" max="4623" width="12.28515625" customWidth="1"/>
    <col min="4624" max="4624" width="1.140625" customWidth="1"/>
    <col min="4625" max="4627" width="13.7109375" customWidth="1"/>
    <col min="4628" max="4629" width="0.7109375" customWidth="1"/>
    <col min="4631" max="4631" width="15.28515625" customWidth="1"/>
    <col min="4876" max="4876" width="6.85546875" customWidth="1"/>
    <col min="4877" max="4877" width="58.7109375" customWidth="1"/>
    <col min="4878" max="4878" width="8.7109375" bestFit="1" customWidth="1"/>
    <col min="4879" max="4879" width="12.28515625" customWidth="1"/>
    <col min="4880" max="4880" width="1.140625" customWidth="1"/>
    <col min="4881" max="4883" width="13.7109375" customWidth="1"/>
    <col min="4884" max="4885" width="0.7109375" customWidth="1"/>
    <col min="4887" max="4887" width="15.28515625" customWidth="1"/>
    <col min="5132" max="5132" width="6.85546875" customWidth="1"/>
    <col min="5133" max="5133" width="58.7109375" customWidth="1"/>
    <col min="5134" max="5134" width="8.7109375" bestFit="1" customWidth="1"/>
    <col min="5135" max="5135" width="12.28515625" customWidth="1"/>
    <col min="5136" max="5136" width="1.140625" customWidth="1"/>
    <col min="5137" max="5139" width="13.7109375" customWidth="1"/>
    <col min="5140" max="5141" width="0.7109375" customWidth="1"/>
    <col min="5143" max="5143" width="15.28515625" customWidth="1"/>
    <col min="5388" max="5388" width="6.85546875" customWidth="1"/>
    <col min="5389" max="5389" width="58.7109375" customWidth="1"/>
    <col min="5390" max="5390" width="8.7109375" bestFit="1" customWidth="1"/>
    <col min="5391" max="5391" width="12.28515625" customWidth="1"/>
    <col min="5392" max="5392" width="1.140625" customWidth="1"/>
    <col min="5393" max="5395" width="13.7109375" customWidth="1"/>
    <col min="5396" max="5397" width="0.7109375" customWidth="1"/>
    <col min="5399" max="5399" width="15.28515625" customWidth="1"/>
    <col min="5644" max="5644" width="6.85546875" customWidth="1"/>
    <col min="5645" max="5645" width="58.7109375" customWidth="1"/>
    <col min="5646" max="5646" width="8.7109375" bestFit="1" customWidth="1"/>
    <col min="5647" max="5647" width="12.28515625" customWidth="1"/>
    <col min="5648" max="5648" width="1.140625" customWidth="1"/>
    <col min="5649" max="5651" width="13.7109375" customWidth="1"/>
    <col min="5652" max="5653" width="0.7109375" customWidth="1"/>
    <col min="5655" max="5655" width="15.28515625" customWidth="1"/>
    <col min="5900" max="5900" width="6.85546875" customWidth="1"/>
    <col min="5901" max="5901" width="58.7109375" customWidth="1"/>
    <col min="5902" max="5902" width="8.7109375" bestFit="1" customWidth="1"/>
    <col min="5903" max="5903" width="12.28515625" customWidth="1"/>
    <col min="5904" max="5904" width="1.140625" customWidth="1"/>
    <col min="5905" max="5907" width="13.7109375" customWidth="1"/>
    <col min="5908" max="5909" width="0.7109375" customWidth="1"/>
    <col min="5911" max="5911" width="15.28515625" customWidth="1"/>
    <col min="6156" max="6156" width="6.85546875" customWidth="1"/>
    <col min="6157" max="6157" width="58.7109375" customWidth="1"/>
    <col min="6158" max="6158" width="8.7109375" bestFit="1" customWidth="1"/>
    <col min="6159" max="6159" width="12.28515625" customWidth="1"/>
    <col min="6160" max="6160" width="1.140625" customWidth="1"/>
    <col min="6161" max="6163" width="13.7109375" customWidth="1"/>
    <col min="6164" max="6165" width="0.7109375" customWidth="1"/>
    <col min="6167" max="6167" width="15.28515625" customWidth="1"/>
    <col min="6412" max="6412" width="6.85546875" customWidth="1"/>
    <col min="6413" max="6413" width="58.7109375" customWidth="1"/>
    <col min="6414" max="6414" width="8.7109375" bestFit="1" customWidth="1"/>
    <col min="6415" max="6415" width="12.28515625" customWidth="1"/>
    <col min="6416" max="6416" width="1.140625" customWidth="1"/>
    <col min="6417" max="6419" width="13.7109375" customWidth="1"/>
    <col min="6420" max="6421" width="0.7109375" customWidth="1"/>
    <col min="6423" max="6423" width="15.28515625" customWidth="1"/>
    <col min="6668" max="6668" width="6.85546875" customWidth="1"/>
    <col min="6669" max="6669" width="58.7109375" customWidth="1"/>
    <col min="6670" max="6670" width="8.7109375" bestFit="1" customWidth="1"/>
    <col min="6671" max="6671" width="12.28515625" customWidth="1"/>
    <col min="6672" max="6672" width="1.140625" customWidth="1"/>
    <col min="6673" max="6675" width="13.7109375" customWidth="1"/>
    <col min="6676" max="6677" width="0.7109375" customWidth="1"/>
    <col min="6679" max="6679" width="15.28515625" customWidth="1"/>
    <col min="6924" max="6924" width="6.85546875" customWidth="1"/>
    <col min="6925" max="6925" width="58.7109375" customWidth="1"/>
    <col min="6926" max="6926" width="8.7109375" bestFit="1" customWidth="1"/>
    <col min="6927" max="6927" width="12.28515625" customWidth="1"/>
    <col min="6928" max="6928" width="1.140625" customWidth="1"/>
    <col min="6929" max="6931" width="13.7109375" customWidth="1"/>
    <col min="6932" max="6933" width="0.7109375" customWidth="1"/>
    <col min="6935" max="6935" width="15.28515625" customWidth="1"/>
    <col min="7180" max="7180" width="6.85546875" customWidth="1"/>
    <col min="7181" max="7181" width="58.7109375" customWidth="1"/>
    <col min="7182" max="7182" width="8.7109375" bestFit="1" customWidth="1"/>
    <col min="7183" max="7183" width="12.28515625" customWidth="1"/>
    <col min="7184" max="7184" width="1.140625" customWidth="1"/>
    <col min="7185" max="7187" width="13.7109375" customWidth="1"/>
    <col min="7188" max="7189" width="0.7109375" customWidth="1"/>
    <col min="7191" max="7191" width="15.28515625" customWidth="1"/>
    <col min="7436" max="7436" width="6.85546875" customWidth="1"/>
    <col min="7437" max="7437" width="58.7109375" customWidth="1"/>
    <col min="7438" max="7438" width="8.7109375" bestFit="1" customWidth="1"/>
    <col min="7439" max="7439" width="12.28515625" customWidth="1"/>
    <col min="7440" max="7440" width="1.140625" customWidth="1"/>
    <col min="7441" max="7443" width="13.7109375" customWidth="1"/>
    <col min="7444" max="7445" width="0.7109375" customWidth="1"/>
    <col min="7447" max="7447" width="15.28515625" customWidth="1"/>
    <col min="7692" max="7692" width="6.85546875" customWidth="1"/>
    <col min="7693" max="7693" width="58.7109375" customWidth="1"/>
    <col min="7694" max="7694" width="8.7109375" bestFit="1" customWidth="1"/>
    <col min="7695" max="7695" width="12.28515625" customWidth="1"/>
    <col min="7696" max="7696" width="1.140625" customWidth="1"/>
    <col min="7697" max="7699" width="13.7109375" customWidth="1"/>
    <col min="7700" max="7701" width="0.7109375" customWidth="1"/>
    <col min="7703" max="7703" width="15.28515625" customWidth="1"/>
    <col min="7948" max="7948" width="6.85546875" customWidth="1"/>
    <col min="7949" max="7949" width="58.7109375" customWidth="1"/>
    <col min="7950" max="7950" width="8.7109375" bestFit="1" customWidth="1"/>
    <col min="7951" max="7951" width="12.28515625" customWidth="1"/>
    <col min="7952" max="7952" width="1.140625" customWidth="1"/>
    <col min="7953" max="7955" width="13.7109375" customWidth="1"/>
    <col min="7956" max="7957" width="0.7109375" customWidth="1"/>
    <col min="7959" max="7959" width="15.28515625" customWidth="1"/>
    <col min="8204" max="8204" width="6.85546875" customWidth="1"/>
    <col min="8205" max="8205" width="58.7109375" customWidth="1"/>
    <col min="8206" max="8206" width="8.7109375" bestFit="1" customWidth="1"/>
    <col min="8207" max="8207" width="12.28515625" customWidth="1"/>
    <col min="8208" max="8208" width="1.140625" customWidth="1"/>
    <col min="8209" max="8211" width="13.7109375" customWidth="1"/>
    <col min="8212" max="8213" width="0.7109375" customWidth="1"/>
    <col min="8215" max="8215" width="15.28515625" customWidth="1"/>
    <col min="8460" max="8460" width="6.85546875" customWidth="1"/>
    <col min="8461" max="8461" width="58.7109375" customWidth="1"/>
    <col min="8462" max="8462" width="8.7109375" bestFit="1" customWidth="1"/>
    <col min="8463" max="8463" width="12.28515625" customWidth="1"/>
    <col min="8464" max="8464" width="1.140625" customWidth="1"/>
    <col min="8465" max="8467" width="13.7109375" customWidth="1"/>
    <col min="8468" max="8469" width="0.7109375" customWidth="1"/>
    <col min="8471" max="8471" width="15.28515625" customWidth="1"/>
    <col min="8716" max="8716" width="6.85546875" customWidth="1"/>
    <col min="8717" max="8717" width="58.7109375" customWidth="1"/>
    <col min="8718" max="8718" width="8.7109375" bestFit="1" customWidth="1"/>
    <col min="8719" max="8719" width="12.28515625" customWidth="1"/>
    <col min="8720" max="8720" width="1.140625" customWidth="1"/>
    <col min="8721" max="8723" width="13.7109375" customWidth="1"/>
    <col min="8724" max="8725" width="0.7109375" customWidth="1"/>
    <col min="8727" max="8727" width="15.28515625" customWidth="1"/>
    <col min="8972" max="8972" width="6.85546875" customWidth="1"/>
    <col min="8973" max="8973" width="58.7109375" customWidth="1"/>
    <col min="8974" max="8974" width="8.7109375" bestFit="1" customWidth="1"/>
    <col min="8975" max="8975" width="12.28515625" customWidth="1"/>
    <col min="8976" max="8976" width="1.140625" customWidth="1"/>
    <col min="8977" max="8979" width="13.7109375" customWidth="1"/>
    <col min="8980" max="8981" width="0.7109375" customWidth="1"/>
    <col min="8983" max="8983" width="15.28515625" customWidth="1"/>
    <col min="9228" max="9228" width="6.85546875" customWidth="1"/>
    <col min="9229" max="9229" width="58.7109375" customWidth="1"/>
    <col min="9230" max="9230" width="8.7109375" bestFit="1" customWidth="1"/>
    <col min="9231" max="9231" width="12.28515625" customWidth="1"/>
    <col min="9232" max="9232" width="1.140625" customWidth="1"/>
    <col min="9233" max="9235" width="13.7109375" customWidth="1"/>
    <col min="9236" max="9237" width="0.7109375" customWidth="1"/>
    <col min="9239" max="9239" width="15.28515625" customWidth="1"/>
    <col min="9484" max="9484" width="6.85546875" customWidth="1"/>
    <col min="9485" max="9485" width="58.7109375" customWidth="1"/>
    <col min="9486" max="9486" width="8.7109375" bestFit="1" customWidth="1"/>
    <col min="9487" max="9487" width="12.28515625" customWidth="1"/>
    <col min="9488" max="9488" width="1.140625" customWidth="1"/>
    <col min="9489" max="9491" width="13.7109375" customWidth="1"/>
    <col min="9492" max="9493" width="0.7109375" customWidth="1"/>
    <col min="9495" max="9495" width="15.28515625" customWidth="1"/>
    <col min="9740" max="9740" width="6.85546875" customWidth="1"/>
    <col min="9741" max="9741" width="58.7109375" customWidth="1"/>
    <col min="9742" max="9742" width="8.7109375" bestFit="1" customWidth="1"/>
    <col min="9743" max="9743" width="12.28515625" customWidth="1"/>
    <col min="9744" max="9744" width="1.140625" customWidth="1"/>
    <col min="9745" max="9747" width="13.7109375" customWidth="1"/>
    <col min="9748" max="9749" width="0.7109375" customWidth="1"/>
    <col min="9751" max="9751" width="15.28515625" customWidth="1"/>
    <col min="9996" max="9996" width="6.85546875" customWidth="1"/>
    <col min="9997" max="9997" width="58.7109375" customWidth="1"/>
    <col min="9998" max="9998" width="8.7109375" bestFit="1" customWidth="1"/>
    <col min="9999" max="9999" width="12.28515625" customWidth="1"/>
    <col min="10000" max="10000" width="1.140625" customWidth="1"/>
    <col min="10001" max="10003" width="13.7109375" customWidth="1"/>
    <col min="10004" max="10005" width="0.7109375" customWidth="1"/>
    <col min="10007" max="10007" width="15.28515625" customWidth="1"/>
    <col min="10252" max="10252" width="6.85546875" customWidth="1"/>
    <col min="10253" max="10253" width="58.7109375" customWidth="1"/>
    <col min="10254" max="10254" width="8.7109375" bestFit="1" customWidth="1"/>
    <col min="10255" max="10255" width="12.28515625" customWidth="1"/>
    <col min="10256" max="10256" width="1.140625" customWidth="1"/>
    <col min="10257" max="10259" width="13.7109375" customWidth="1"/>
    <col min="10260" max="10261" width="0.7109375" customWidth="1"/>
    <col min="10263" max="10263" width="15.28515625" customWidth="1"/>
    <col min="10508" max="10508" width="6.85546875" customWidth="1"/>
    <col min="10509" max="10509" width="58.7109375" customWidth="1"/>
    <col min="10510" max="10510" width="8.7109375" bestFit="1" customWidth="1"/>
    <col min="10511" max="10511" width="12.28515625" customWidth="1"/>
    <col min="10512" max="10512" width="1.140625" customWidth="1"/>
    <col min="10513" max="10515" width="13.7109375" customWidth="1"/>
    <col min="10516" max="10517" width="0.7109375" customWidth="1"/>
    <col min="10519" max="10519" width="15.28515625" customWidth="1"/>
    <col min="10764" max="10764" width="6.85546875" customWidth="1"/>
    <col min="10765" max="10765" width="58.7109375" customWidth="1"/>
    <col min="10766" max="10766" width="8.7109375" bestFit="1" customWidth="1"/>
    <col min="10767" max="10767" width="12.28515625" customWidth="1"/>
    <col min="10768" max="10768" width="1.140625" customWidth="1"/>
    <col min="10769" max="10771" width="13.7109375" customWidth="1"/>
    <col min="10772" max="10773" width="0.7109375" customWidth="1"/>
    <col min="10775" max="10775" width="15.28515625" customWidth="1"/>
    <col min="11020" max="11020" width="6.85546875" customWidth="1"/>
    <col min="11021" max="11021" width="58.7109375" customWidth="1"/>
    <col min="11022" max="11022" width="8.7109375" bestFit="1" customWidth="1"/>
    <col min="11023" max="11023" width="12.28515625" customWidth="1"/>
    <col min="11024" max="11024" width="1.140625" customWidth="1"/>
    <col min="11025" max="11027" width="13.7109375" customWidth="1"/>
    <col min="11028" max="11029" width="0.7109375" customWidth="1"/>
    <col min="11031" max="11031" width="15.28515625" customWidth="1"/>
    <col min="11276" max="11276" width="6.85546875" customWidth="1"/>
    <col min="11277" max="11277" width="58.7109375" customWidth="1"/>
    <col min="11278" max="11278" width="8.7109375" bestFit="1" customWidth="1"/>
    <col min="11279" max="11279" width="12.28515625" customWidth="1"/>
    <col min="11280" max="11280" width="1.140625" customWidth="1"/>
    <col min="11281" max="11283" width="13.7109375" customWidth="1"/>
    <col min="11284" max="11285" width="0.7109375" customWidth="1"/>
    <col min="11287" max="11287" width="15.28515625" customWidth="1"/>
    <col min="11532" max="11532" width="6.85546875" customWidth="1"/>
    <col min="11533" max="11533" width="58.7109375" customWidth="1"/>
    <col min="11534" max="11534" width="8.7109375" bestFit="1" customWidth="1"/>
    <col min="11535" max="11535" width="12.28515625" customWidth="1"/>
    <col min="11536" max="11536" width="1.140625" customWidth="1"/>
    <col min="11537" max="11539" width="13.7109375" customWidth="1"/>
    <col min="11540" max="11541" width="0.7109375" customWidth="1"/>
    <col min="11543" max="11543" width="15.28515625" customWidth="1"/>
    <col min="11788" max="11788" width="6.85546875" customWidth="1"/>
    <col min="11789" max="11789" width="58.7109375" customWidth="1"/>
    <col min="11790" max="11790" width="8.7109375" bestFit="1" customWidth="1"/>
    <col min="11791" max="11791" width="12.28515625" customWidth="1"/>
    <col min="11792" max="11792" width="1.140625" customWidth="1"/>
    <col min="11793" max="11795" width="13.7109375" customWidth="1"/>
    <col min="11796" max="11797" width="0.7109375" customWidth="1"/>
    <col min="11799" max="11799" width="15.28515625" customWidth="1"/>
    <col min="12044" max="12044" width="6.85546875" customWidth="1"/>
    <col min="12045" max="12045" width="58.7109375" customWidth="1"/>
    <col min="12046" max="12046" width="8.7109375" bestFit="1" customWidth="1"/>
    <col min="12047" max="12047" width="12.28515625" customWidth="1"/>
    <col min="12048" max="12048" width="1.140625" customWidth="1"/>
    <col min="12049" max="12051" width="13.7109375" customWidth="1"/>
    <col min="12052" max="12053" width="0.7109375" customWidth="1"/>
    <col min="12055" max="12055" width="15.28515625" customWidth="1"/>
    <col min="12300" max="12300" width="6.85546875" customWidth="1"/>
    <col min="12301" max="12301" width="58.7109375" customWidth="1"/>
    <col min="12302" max="12302" width="8.7109375" bestFit="1" customWidth="1"/>
    <col min="12303" max="12303" width="12.28515625" customWidth="1"/>
    <col min="12304" max="12304" width="1.140625" customWidth="1"/>
    <col min="12305" max="12307" width="13.7109375" customWidth="1"/>
    <col min="12308" max="12309" width="0.7109375" customWidth="1"/>
    <col min="12311" max="12311" width="15.28515625" customWidth="1"/>
    <col min="12556" max="12556" width="6.85546875" customWidth="1"/>
    <col min="12557" max="12557" width="58.7109375" customWidth="1"/>
    <col min="12558" max="12558" width="8.7109375" bestFit="1" customWidth="1"/>
    <col min="12559" max="12559" width="12.28515625" customWidth="1"/>
    <col min="12560" max="12560" width="1.140625" customWidth="1"/>
    <col min="12561" max="12563" width="13.7109375" customWidth="1"/>
    <col min="12564" max="12565" width="0.7109375" customWidth="1"/>
    <col min="12567" max="12567" width="15.28515625" customWidth="1"/>
    <col min="12812" max="12812" width="6.85546875" customWidth="1"/>
    <col min="12813" max="12813" width="58.7109375" customWidth="1"/>
    <col min="12814" max="12814" width="8.7109375" bestFit="1" customWidth="1"/>
    <col min="12815" max="12815" width="12.28515625" customWidth="1"/>
    <col min="12816" max="12816" width="1.140625" customWidth="1"/>
    <col min="12817" max="12819" width="13.7109375" customWidth="1"/>
    <col min="12820" max="12821" width="0.7109375" customWidth="1"/>
    <col min="12823" max="12823" width="15.28515625" customWidth="1"/>
    <col min="13068" max="13068" width="6.85546875" customWidth="1"/>
    <col min="13069" max="13069" width="58.7109375" customWidth="1"/>
    <col min="13070" max="13070" width="8.7109375" bestFit="1" customWidth="1"/>
    <col min="13071" max="13071" width="12.28515625" customWidth="1"/>
    <col min="13072" max="13072" width="1.140625" customWidth="1"/>
    <col min="13073" max="13075" width="13.7109375" customWidth="1"/>
    <col min="13076" max="13077" width="0.7109375" customWidth="1"/>
    <col min="13079" max="13079" width="15.28515625" customWidth="1"/>
    <col min="13324" max="13324" width="6.85546875" customWidth="1"/>
    <col min="13325" max="13325" width="58.7109375" customWidth="1"/>
    <col min="13326" max="13326" width="8.7109375" bestFit="1" customWidth="1"/>
    <col min="13327" max="13327" width="12.28515625" customWidth="1"/>
    <col min="13328" max="13328" width="1.140625" customWidth="1"/>
    <col min="13329" max="13331" width="13.7109375" customWidth="1"/>
    <col min="13332" max="13333" width="0.7109375" customWidth="1"/>
    <col min="13335" max="13335" width="15.28515625" customWidth="1"/>
    <col min="13580" max="13580" width="6.85546875" customWidth="1"/>
    <col min="13581" max="13581" width="58.7109375" customWidth="1"/>
    <col min="13582" max="13582" width="8.7109375" bestFit="1" customWidth="1"/>
    <col min="13583" max="13583" width="12.28515625" customWidth="1"/>
    <col min="13584" max="13584" width="1.140625" customWidth="1"/>
    <col min="13585" max="13587" width="13.7109375" customWidth="1"/>
    <col min="13588" max="13589" width="0.7109375" customWidth="1"/>
    <col min="13591" max="13591" width="15.28515625" customWidth="1"/>
    <col min="13836" max="13836" width="6.85546875" customWidth="1"/>
    <col min="13837" max="13837" width="58.7109375" customWidth="1"/>
    <col min="13838" max="13838" width="8.7109375" bestFit="1" customWidth="1"/>
    <col min="13839" max="13839" width="12.28515625" customWidth="1"/>
    <col min="13840" max="13840" width="1.140625" customWidth="1"/>
    <col min="13841" max="13843" width="13.7109375" customWidth="1"/>
    <col min="13844" max="13845" width="0.7109375" customWidth="1"/>
    <col min="13847" max="13847" width="15.28515625" customWidth="1"/>
    <col min="14092" max="14092" width="6.85546875" customWidth="1"/>
    <col min="14093" max="14093" width="58.7109375" customWidth="1"/>
    <col min="14094" max="14094" width="8.7109375" bestFit="1" customWidth="1"/>
    <col min="14095" max="14095" width="12.28515625" customWidth="1"/>
    <col min="14096" max="14096" width="1.140625" customWidth="1"/>
    <col min="14097" max="14099" width="13.7109375" customWidth="1"/>
    <col min="14100" max="14101" width="0.7109375" customWidth="1"/>
    <col min="14103" max="14103" width="15.28515625" customWidth="1"/>
    <col min="14348" max="14348" width="6.85546875" customWidth="1"/>
    <col min="14349" max="14349" width="58.7109375" customWidth="1"/>
    <col min="14350" max="14350" width="8.7109375" bestFit="1" customWidth="1"/>
    <col min="14351" max="14351" width="12.28515625" customWidth="1"/>
    <col min="14352" max="14352" width="1.140625" customWidth="1"/>
    <col min="14353" max="14355" width="13.7109375" customWidth="1"/>
    <col min="14356" max="14357" width="0.7109375" customWidth="1"/>
    <col min="14359" max="14359" width="15.28515625" customWidth="1"/>
    <col min="14604" max="14604" width="6.85546875" customWidth="1"/>
    <col min="14605" max="14605" width="58.7109375" customWidth="1"/>
    <col min="14606" max="14606" width="8.7109375" bestFit="1" customWidth="1"/>
    <col min="14607" max="14607" width="12.28515625" customWidth="1"/>
    <col min="14608" max="14608" width="1.140625" customWidth="1"/>
    <col min="14609" max="14611" width="13.7109375" customWidth="1"/>
    <col min="14612" max="14613" width="0.7109375" customWidth="1"/>
    <col min="14615" max="14615" width="15.28515625" customWidth="1"/>
    <col min="14860" max="14860" width="6.85546875" customWidth="1"/>
    <col min="14861" max="14861" width="58.7109375" customWidth="1"/>
    <col min="14862" max="14862" width="8.7109375" bestFit="1" customWidth="1"/>
    <col min="14863" max="14863" width="12.28515625" customWidth="1"/>
    <col min="14864" max="14864" width="1.140625" customWidth="1"/>
    <col min="14865" max="14867" width="13.7109375" customWidth="1"/>
    <col min="14868" max="14869" width="0.7109375" customWidth="1"/>
    <col min="14871" max="14871" width="15.28515625" customWidth="1"/>
    <col min="15116" max="15116" width="6.85546875" customWidth="1"/>
    <col min="15117" max="15117" width="58.7109375" customWidth="1"/>
    <col min="15118" max="15118" width="8.7109375" bestFit="1" customWidth="1"/>
    <col min="15119" max="15119" width="12.28515625" customWidth="1"/>
    <col min="15120" max="15120" width="1.140625" customWidth="1"/>
    <col min="15121" max="15123" width="13.7109375" customWidth="1"/>
    <col min="15124" max="15125" width="0.7109375" customWidth="1"/>
    <col min="15127" max="15127" width="15.28515625" customWidth="1"/>
    <col min="15372" max="15372" width="6.85546875" customWidth="1"/>
    <col min="15373" max="15373" width="58.7109375" customWidth="1"/>
    <col min="15374" max="15374" width="8.7109375" bestFit="1" customWidth="1"/>
    <col min="15375" max="15375" width="12.28515625" customWidth="1"/>
    <col min="15376" max="15376" width="1.140625" customWidth="1"/>
    <col min="15377" max="15379" width="13.7109375" customWidth="1"/>
    <col min="15380" max="15381" width="0.7109375" customWidth="1"/>
    <col min="15383" max="15383" width="15.28515625" customWidth="1"/>
    <col min="15628" max="15628" width="6.85546875" customWidth="1"/>
    <col min="15629" max="15629" width="58.7109375" customWidth="1"/>
    <col min="15630" max="15630" width="8.7109375" bestFit="1" customWidth="1"/>
    <col min="15631" max="15631" width="12.28515625" customWidth="1"/>
    <col min="15632" max="15632" width="1.140625" customWidth="1"/>
    <col min="15633" max="15635" width="13.7109375" customWidth="1"/>
    <col min="15636" max="15637" width="0.7109375" customWidth="1"/>
    <col min="15639" max="15639" width="15.28515625" customWidth="1"/>
    <col min="15884" max="15884" width="6.85546875" customWidth="1"/>
    <col min="15885" max="15885" width="58.7109375" customWidth="1"/>
    <col min="15886" max="15886" width="8.7109375" bestFit="1" customWidth="1"/>
    <col min="15887" max="15887" width="12.28515625" customWidth="1"/>
    <col min="15888" max="15888" width="1.140625" customWidth="1"/>
    <col min="15889" max="15891" width="13.7109375" customWidth="1"/>
    <col min="15892" max="15893" width="0.7109375" customWidth="1"/>
    <col min="15895" max="15895" width="15.28515625" customWidth="1"/>
    <col min="16140" max="16140" width="6.85546875" customWidth="1"/>
    <col min="16141" max="16141" width="58.7109375" customWidth="1"/>
    <col min="16142" max="16142" width="8.7109375" bestFit="1" customWidth="1"/>
    <col min="16143" max="16143" width="12.28515625" customWidth="1"/>
    <col min="16144" max="16144" width="1.140625" customWidth="1"/>
    <col min="16145" max="16147" width="13.7109375" customWidth="1"/>
    <col min="16148" max="16149" width="0.7109375" customWidth="1"/>
    <col min="16151" max="16151" width="15.28515625" customWidth="1"/>
  </cols>
  <sheetData>
    <row r="1" spans="1:28" ht="22.5" customHeight="1">
      <c r="A1" s="638" t="s">
        <v>687</v>
      </c>
      <c r="B1" s="639"/>
      <c r="C1" s="639"/>
      <c r="D1" s="639"/>
      <c r="E1" s="639"/>
      <c r="F1" s="639"/>
      <c r="G1" s="639"/>
      <c r="H1" s="639"/>
      <c r="I1" s="639"/>
      <c r="J1" s="639"/>
      <c r="K1" s="639"/>
      <c r="L1" s="639"/>
      <c r="M1" s="639"/>
      <c r="N1" s="639"/>
      <c r="O1" s="639"/>
      <c r="P1" s="639"/>
      <c r="Q1" s="639"/>
      <c r="R1" s="639"/>
      <c r="S1" s="640"/>
      <c r="T1" s="68"/>
      <c r="U1" s="68"/>
      <c r="V1" s="68"/>
      <c r="W1" s="68"/>
      <c r="X1" s="55"/>
      <c r="Y1" s="55"/>
    </row>
    <row r="2" spans="1:28" ht="22.5" customHeight="1">
      <c r="A2" s="641"/>
      <c r="B2" s="642"/>
      <c r="C2" s="642"/>
      <c r="D2" s="642"/>
      <c r="E2" s="642"/>
      <c r="F2" s="642"/>
      <c r="G2" s="642"/>
      <c r="H2" s="642"/>
      <c r="I2" s="642"/>
      <c r="J2" s="642"/>
      <c r="K2" s="642"/>
      <c r="L2" s="642"/>
      <c r="M2" s="642"/>
      <c r="N2" s="642"/>
      <c r="O2" s="642"/>
      <c r="P2" s="642"/>
      <c r="Q2" s="642"/>
      <c r="R2" s="642"/>
      <c r="S2" s="643"/>
      <c r="T2" s="69"/>
      <c r="U2" s="69"/>
      <c r="V2" s="69"/>
      <c r="W2" s="236"/>
      <c r="X2" s="55"/>
      <c r="Y2" s="55"/>
    </row>
    <row r="3" spans="1:28" ht="22.5" customHeight="1">
      <c r="A3" s="644"/>
      <c r="B3" s="645"/>
      <c r="C3" s="645"/>
      <c r="D3" s="645"/>
      <c r="E3" s="645"/>
      <c r="F3" s="645"/>
      <c r="G3" s="645"/>
      <c r="H3" s="645"/>
      <c r="I3" s="645"/>
      <c r="J3" s="645"/>
      <c r="K3" s="645"/>
      <c r="L3" s="645"/>
      <c r="M3" s="645"/>
      <c r="N3" s="645"/>
      <c r="O3" s="645"/>
      <c r="P3" s="645"/>
      <c r="Q3" s="645"/>
      <c r="R3" s="645"/>
      <c r="S3" s="646"/>
      <c r="T3" s="69"/>
      <c r="U3" s="69"/>
      <c r="V3" s="69"/>
      <c r="W3" s="69"/>
      <c r="X3" s="55"/>
      <c r="Y3" s="55"/>
    </row>
    <row r="4" spans="1:28" ht="15" customHeight="1">
      <c r="A4" s="75" t="s">
        <v>676</v>
      </c>
      <c r="B4" s="76"/>
      <c r="C4" s="76"/>
      <c r="D4" s="76"/>
      <c r="E4" s="76"/>
      <c r="F4" s="76"/>
      <c r="G4" s="76"/>
      <c r="H4" s="76"/>
      <c r="I4" s="76"/>
      <c r="J4" s="79" t="s">
        <v>677</v>
      </c>
      <c r="K4" s="151"/>
      <c r="L4" s="151"/>
      <c r="M4" s="151"/>
      <c r="N4" s="151"/>
      <c r="O4" s="151"/>
      <c r="P4" s="151"/>
      <c r="Q4" s="77"/>
      <c r="R4" s="77"/>
      <c r="S4" s="78"/>
      <c r="X4" s="55"/>
      <c r="Y4" s="55"/>
    </row>
    <row r="5" spans="1:28" ht="15" customHeight="1">
      <c r="A5" s="321" t="s">
        <v>678</v>
      </c>
      <c r="B5" s="322"/>
      <c r="C5" s="322"/>
      <c r="D5" s="322"/>
      <c r="E5" s="322"/>
      <c r="F5" s="322"/>
      <c r="G5" s="322"/>
      <c r="H5" s="322"/>
      <c r="I5" s="322"/>
      <c r="J5" s="80" t="s">
        <v>679</v>
      </c>
      <c r="K5" s="323"/>
      <c r="L5" s="323"/>
      <c r="M5" s="323"/>
      <c r="N5" s="323"/>
      <c r="O5" s="323"/>
      <c r="P5" s="323"/>
      <c r="Q5" s="324"/>
      <c r="R5" s="324"/>
      <c r="S5" s="325"/>
      <c r="X5" s="55"/>
      <c r="Y5" s="55"/>
    </row>
    <row r="6" spans="1:28" ht="15" customHeight="1" thickBot="1">
      <c r="A6" s="450" t="s">
        <v>688</v>
      </c>
      <c r="B6" s="451"/>
      <c r="C6" s="451"/>
      <c r="D6" s="451"/>
      <c r="E6" s="451"/>
      <c r="F6" s="451"/>
      <c r="G6" s="451"/>
      <c r="H6" s="451"/>
      <c r="I6" s="451"/>
      <c r="J6" s="452" t="s">
        <v>680</v>
      </c>
      <c r="K6" s="453"/>
      <c r="L6" s="453"/>
      <c r="M6" s="453"/>
      <c r="N6" s="453"/>
      <c r="O6" s="453"/>
      <c r="P6" s="453"/>
      <c r="Q6" s="454"/>
      <c r="R6" s="454"/>
      <c r="S6" s="455"/>
      <c r="X6" s="55"/>
      <c r="Y6" s="55"/>
    </row>
    <row r="7" spans="1:28" ht="20.25" customHeight="1" thickBot="1">
      <c r="A7" s="647" t="s">
        <v>33</v>
      </c>
      <c r="B7" s="648"/>
      <c r="C7" s="648"/>
      <c r="D7" s="648"/>
      <c r="E7" s="648"/>
      <c r="F7" s="648"/>
      <c r="G7" s="648"/>
      <c r="H7" s="648"/>
      <c r="I7" s="648"/>
      <c r="J7" s="648"/>
      <c r="K7" s="648"/>
      <c r="L7" s="648"/>
      <c r="M7" s="648"/>
      <c r="N7" s="648"/>
      <c r="O7" s="648"/>
      <c r="P7" s="648"/>
      <c r="Q7" s="648"/>
      <c r="R7" s="648"/>
      <c r="S7" s="649"/>
      <c r="T7" s="70"/>
      <c r="U7" s="70"/>
      <c r="V7" s="70"/>
      <c r="W7" s="70"/>
      <c r="X7" s="55"/>
      <c r="Y7" s="55"/>
    </row>
    <row r="8" spans="1:28" s="42" customFormat="1" ht="22.5">
      <c r="A8" s="81" t="s">
        <v>1</v>
      </c>
      <c r="B8" s="82" t="s">
        <v>34</v>
      </c>
      <c r="C8" s="82" t="s">
        <v>35</v>
      </c>
      <c r="D8" s="83" t="s">
        <v>36</v>
      </c>
      <c r="E8" s="81" t="s">
        <v>564</v>
      </c>
      <c r="F8" s="84" t="s">
        <v>565</v>
      </c>
      <c r="G8" s="85" t="s">
        <v>579</v>
      </c>
      <c r="H8" s="84" t="s">
        <v>566</v>
      </c>
      <c r="I8" s="84" t="s">
        <v>567</v>
      </c>
      <c r="J8" s="84" t="s">
        <v>568</v>
      </c>
      <c r="K8" s="84" t="s">
        <v>569</v>
      </c>
      <c r="L8" s="84" t="s">
        <v>570</v>
      </c>
      <c r="M8" s="84" t="s">
        <v>571</v>
      </c>
      <c r="N8" s="84" t="s">
        <v>572</v>
      </c>
      <c r="O8" s="84" t="s">
        <v>573</v>
      </c>
      <c r="P8" s="84" t="s">
        <v>574</v>
      </c>
      <c r="Q8" s="84" t="s">
        <v>575</v>
      </c>
      <c r="R8" s="84" t="s">
        <v>576</v>
      </c>
      <c r="S8" s="84" t="s">
        <v>577</v>
      </c>
      <c r="X8" s="55"/>
      <c r="Y8" s="55">
        <f>COUNTIF(D8:V8,"mês")</f>
        <v>0</v>
      </c>
      <c r="Z8" s="39"/>
      <c r="AA8" s="40"/>
      <c r="AB8" s="41"/>
    </row>
    <row r="9" spans="1:28" s="42" customFormat="1" ht="13.5" customHeight="1">
      <c r="A9" s="635" t="s">
        <v>5</v>
      </c>
      <c r="B9" s="636" t="str">
        <f>VLOOKUP(A9,ORÇ!C:J,2,0)</f>
        <v xml:space="preserve">INSTALAÇÃO MANUT. CANTEIRO MOB., DESMOB. E PLACA DE OBRA </v>
      </c>
      <c r="C9" s="43" t="s">
        <v>37</v>
      </c>
      <c r="D9" s="44">
        <v>151164.75</v>
      </c>
      <c r="E9" s="650" t="s">
        <v>578</v>
      </c>
      <c r="F9" s="651"/>
      <c r="G9" s="652"/>
      <c r="H9" s="45">
        <f>H11*$W9</f>
        <v>95233.792499999996</v>
      </c>
      <c r="I9" s="444">
        <f t="shared" ref="I9:S9" si="0">I11*$W9</f>
        <v>4081.4482499999999</v>
      </c>
      <c r="J9" s="444">
        <f t="shared" si="0"/>
        <v>4081.4482499999999</v>
      </c>
      <c r="K9" s="444">
        <f t="shared" si="0"/>
        <v>4081.4482499999999</v>
      </c>
      <c r="L9" s="444">
        <f t="shared" si="0"/>
        <v>4081.4482499999999</v>
      </c>
      <c r="M9" s="444">
        <f t="shared" si="0"/>
        <v>4081.4482499999999</v>
      </c>
      <c r="N9" s="444">
        <f t="shared" si="0"/>
        <v>4081.4482499999999</v>
      </c>
      <c r="O9" s="444">
        <f t="shared" si="0"/>
        <v>4081.4482499999999</v>
      </c>
      <c r="P9" s="444">
        <f t="shared" si="0"/>
        <v>4081.4482499999999</v>
      </c>
      <c r="Q9" s="444">
        <f t="shared" si="0"/>
        <v>4081.4482499999999</v>
      </c>
      <c r="R9" s="444">
        <f t="shared" si="0"/>
        <v>4081.4482499999999</v>
      </c>
      <c r="S9" s="447">
        <f t="shared" si="0"/>
        <v>15116.475</v>
      </c>
      <c r="W9" s="42">
        <f>D9</f>
        <v>151164.75</v>
      </c>
      <c r="Z9" s="47"/>
      <c r="AA9" s="40"/>
      <c r="AB9" s="48"/>
    </row>
    <row r="10" spans="1:28" s="42" customFormat="1" ht="4.1500000000000004" customHeight="1">
      <c r="A10" s="635"/>
      <c r="B10" s="637"/>
      <c r="C10" s="49"/>
      <c r="D10" s="50"/>
      <c r="E10" s="653"/>
      <c r="F10" s="654"/>
      <c r="G10" s="655"/>
      <c r="H10" s="51"/>
      <c r="I10" s="445"/>
      <c r="J10" s="445"/>
      <c r="K10" s="445"/>
      <c r="L10" s="445"/>
      <c r="M10" s="445"/>
      <c r="N10" s="445"/>
      <c r="O10" s="445"/>
      <c r="P10" s="445"/>
      <c r="Q10" s="445"/>
      <c r="R10" s="445"/>
      <c r="S10" s="448"/>
      <c r="Z10" s="52"/>
      <c r="AA10" s="40"/>
      <c r="AB10" s="41"/>
    </row>
    <row r="11" spans="1:28" s="42" customFormat="1" ht="13.5" customHeight="1">
      <c r="A11" s="635"/>
      <c r="B11" s="637"/>
      <c r="C11" s="58" t="s">
        <v>38</v>
      </c>
      <c r="D11" s="53"/>
      <c r="E11" s="653"/>
      <c r="F11" s="654"/>
      <c r="G11" s="655"/>
      <c r="H11" s="590">
        <v>0.63</v>
      </c>
      <c r="I11" s="446">
        <v>2.7E-2</v>
      </c>
      <c r="J11" s="446">
        <v>2.7E-2</v>
      </c>
      <c r="K11" s="446">
        <v>2.7E-2</v>
      </c>
      <c r="L11" s="446">
        <v>2.7E-2</v>
      </c>
      <c r="M11" s="446">
        <v>2.7E-2</v>
      </c>
      <c r="N11" s="446">
        <v>2.7E-2</v>
      </c>
      <c r="O11" s="446">
        <v>2.7E-2</v>
      </c>
      <c r="P11" s="446">
        <v>2.7E-2</v>
      </c>
      <c r="Q11" s="446">
        <v>2.7E-2</v>
      </c>
      <c r="R11" s="446">
        <v>2.7E-2</v>
      </c>
      <c r="S11" s="449">
        <v>0.1</v>
      </c>
      <c r="T11" s="42">
        <v>0</v>
      </c>
      <c r="U11" s="42">
        <v>1</v>
      </c>
      <c r="V11" s="42">
        <f>SUM(H11:T11)</f>
        <v>1.0000000000000002</v>
      </c>
      <c r="Z11" s="55"/>
      <c r="AA11" s="56"/>
      <c r="AB11" s="57"/>
    </row>
    <row r="12" spans="1:28" s="42" customFormat="1" ht="13.5" customHeight="1">
      <c r="A12" s="635" t="s">
        <v>6</v>
      </c>
      <c r="B12" s="636" t="str">
        <f>VLOOKUP(A12,ORÇ!C:J,2,0)</f>
        <v>SERVIÇOS PRELIMINARES E TERRAPLENAGEM</v>
      </c>
      <c r="C12" s="43" t="s">
        <v>37</v>
      </c>
      <c r="D12" s="44">
        <v>171679.11</v>
      </c>
      <c r="E12" s="653"/>
      <c r="F12" s="654"/>
      <c r="G12" s="655"/>
      <c r="H12" s="45">
        <f>H14*$W12</f>
        <v>8583.9555</v>
      </c>
      <c r="I12" s="444">
        <f t="shared" ref="I12:K12" si="1">I14*$W12</f>
        <v>17167.911</v>
      </c>
      <c r="J12" s="444">
        <f t="shared" si="1"/>
        <v>51503.732999999993</v>
      </c>
      <c r="K12" s="444">
        <f t="shared" si="1"/>
        <v>51503.732999999993</v>
      </c>
      <c r="L12" s="444">
        <f t="shared" ref="L12" si="2">L14*$W12</f>
        <v>34335.822</v>
      </c>
      <c r="M12" s="444">
        <f t="shared" ref="M12" si="3">M14*$W12</f>
        <v>8583.9555</v>
      </c>
      <c r="N12" s="118"/>
      <c r="O12" s="118"/>
      <c r="P12" s="118"/>
      <c r="Q12" s="118"/>
      <c r="R12" s="118"/>
      <c r="S12" s="46"/>
      <c r="W12" s="42">
        <f>D12</f>
        <v>171679.11</v>
      </c>
      <c r="Z12" s="47"/>
      <c r="AA12" s="40"/>
      <c r="AB12" s="48"/>
    </row>
    <row r="13" spans="1:28" s="42" customFormat="1" ht="4.1500000000000004" customHeight="1">
      <c r="A13" s="635"/>
      <c r="B13" s="637"/>
      <c r="C13" s="49"/>
      <c r="D13" s="50"/>
      <c r="E13" s="653"/>
      <c r="F13" s="654"/>
      <c r="G13" s="655"/>
      <c r="H13" s="51"/>
      <c r="I13" s="445"/>
      <c r="J13" s="445"/>
      <c r="K13" s="445"/>
      <c r="L13" s="445"/>
      <c r="M13" s="445"/>
      <c r="N13" s="110"/>
      <c r="O13" s="110"/>
      <c r="P13" s="110"/>
      <c r="Q13" s="110"/>
      <c r="R13" s="110"/>
      <c r="S13" s="119"/>
      <c r="Z13" s="52"/>
      <c r="AA13" s="40"/>
      <c r="AB13" s="41"/>
    </row>
    <row r="14" spans="1:28" s="42" customFormat="1" ht="13.5" customHeight="1">
      <c r="A14" s="635"/>
      <c r="B14" s="637"/>
      <c r="C14" s="58" t="s">
        <v>38</v>
      </c>
      <c r="D14" s="53"/>
      <c r="E14" s="653"/>
      <c r="F14" s="654"/>
      <c r="G14" s="655"/>
      <c r="H14" s="590">
        <v>0.05</v>
      </c>
      <c r="I14" s="446">
        <v>0.1</v>
      </c>
      <c r="J14" s="446">
        <v>0.3</v>
      </c>
      <c r="K14" s="446">
        <v>0.3</v>
      </c>
      <c r="L14" s="446">
        <v>0.2</v>
      </c>
      <c r="M14" s="446">
        <v>0.05</v>
      </c>
      <c r="N14" s="54"/>
      <c r="O14" s="54"/>
      <c r="P14" s="54"/>
      <c r="Q14" s="54"/>
      <c r="R14" s="54"/>
      <c r="S14" s="120"/>
      <c r="T14" s="42">
        <v>0</v>
      </c>
      <c r="U14" s="42">
        <v>1</v>
      </c>
      <c r="V14" s="42">
        <f>SUM(H14:T14)</f>
        <v>1</v>
      </c>
      <c r="Z14" s="55"/>
      <c r="AA14" s="56"/>
      <c r="AB14" s="57"/>
    </row>
    <row r="15" spans="1:28" s="42" customFormat="1" ht="13.5" customHeight="1">
      <c r="A15" s="635" t="s">
        <v>7</v>
      </c>
      <c r="B15" s="636" t="str">
        <f>VLOOKUP(A15,ORÇ!C:J,2,0)</f>
        <v>DRENAGEM E O.A.C</v>
      </c>
      <c r="C15" s="43" t="s">
        <v>37</v>
      </c>
      <c r="D15" s="44">
        <v>3080368.439999999</v>
      </c>
      <c r="E15" s="653"/>
      <c r="F15" s="654"/>
      <c r="G15" s="655"/>
      <c r="H15" s="591"/>
      <c r="I15" s="444">
        <f t="shared" ref="I15:M15" si="4">I17*$W15</f>
        <v>154018.42199999996</v>
      </c>
      <c r="J15" s="444">
        <f t="shared" si="4"/>
        <v>616073.68799999985</v>
      </c>
      <c r="K15" s="444">
        <f t="shared" si="4"/>
        <v>616073.68799999985</v>
      </c>
      <c r="L15" s="444">
        <f t="shared" si="4"/>
        <v>616073.68799999985</v>
      </c>
      <c r="M15" s="444">
        <f t="shared" si="4"/>
        <v>616073.68799999985</v>
      </c>
      <c r="N15" s="444">
        <f t="shared" ref="N15" si="5">N17*$W15</f>
        <v>462055.26599999983</v>
      </c>
      <c r="O15" s="118"/>
      <c r="P15" s="118"/>
      <c r="Q15" s="118"/>
      <c r="R15" s="118"/>
      <c r="S15" s="46"/>
      <c r="W15" s="42">
        <f>D15</f>
        <v>3080368.439999999</v>
      </c>
      <c r="Z15" s="47"/>
      <c r="AA15" s="40"/>
      <c r="AB15" s="48"/>
    </row>
    <row r="16" spans="1:28" s="42" customFormat="1" ht="4.1500000000000004" customHeight="1">
      <c r="A16" s="635"/>
      <c r="B16" s="637"/>
      <c r="C16" s="49"/>
      <c r="D16" s="50"/>
      <c r="E16" s="653"/>
      <c r="F16" s="654"/>
      <c r="G16" s="655"/>
      <c r="H16" s="592"/>
      <c r="I16" s="445"/>
      <c r="J16" s="445"/>
      <c r="K16" s="445"/>
      <c r="L16" s="445"/>
      <c r="M16" s="445"/>
      <c r="N16" s="445"/>
      <c r="O16" s="110"/>
      <c r="P16" s="110"/>
      <c r="Q16" s="110"/>
      <c r="R16" s="110"/>
      <c r="S16" s="119"/>
      <c r="Z16" s="52"/>
      <c r="AA16" s="40"/>
      <c r="AB16" s="41"/>
    </row>
    <row r="17" spans="1:28" s="42" customFormat="1" ht="13.5" customHeight="1">
      <c r="A17" s="635"/>
      <c r="B17" s="637"/>
      <c r="C17" s="58" t="s">
        <v>38</v>
      </c>
      <c r="D17" s="53"/>
      <c r="E17" s="653"/>
      <c r="F17" s="654"/>
      <c r="G17" s="655"/>
      <c r="H17" s="593"/>
      <c r="I17" s="446">
        <v>0.05</v>
      </c>
      <c r="J17" s="446">
        <v>0.2</v>
      </c>
      <c r="K17" s="446">
        <v>0.2</v>
      </c>
      <c r="L17" s="446">
        <v>0.2</v>
      </c>
      <c r="M17" s="446">
        <v>0.2</v>
      </c>
      <c r="N17" s="446">
        <v>0.15</v>
      </c>
      <c r="O17" s="54"/>
      <c r="P17" s="54"/>
      <c r="Q17" s="54"/>
      <c r="R17" s="54"/>
      <c r="S17" s="120"/>
      <c r="T17" s="42">
        <v>0</v>
      </c>
      <c r="U17" s="42">
        <v>1</v>
      </c>
      <c r="V17" s="42">
        <f>SUM(H17:S17)</f>
        <v>1</v>
      </c>
      <c r="Z17" s="55"/>
      <c r="AA17" s="56"/>
      <c r="AB17" s="57"/>
    </row>
    <row r="18" spans="1:28" s="42" customFormat="1" ht="13.5" customHeight="1">
      <c r="A18" s="635" t="s">
        <v>8</v>
      </c>
      <c r="B18" s="636" t="str">
        <f>VLOOKUP(A18,ORÇ!C:J,2,0)</f>
        <v>PAVIMENTAÇÃO</v>
      </c>
      <c r="C18" s="43" t="s">
        <v>37</v>
      </c>
      <c r="D18" s="44">
        <v>2888600.8200000003</v>
      </c>
      <c r="E18" s="653"/>
      <c r="F18" s="654"/>
      <c r="G18" s="655"/>
      <c r="H18" s="591"/>
      <c r="I18" s="118"/>
      <c r="J18" s="118"/>
      <c r="K18" s="118"/>
      <c r="L18" s="444">
        <f t="shared" ref="L18:M18" si="6">L20*$W18</f>
        <v>288860.08200000005</v>
      </c>
      <c r="M18" s="444">
        <f t="shared" si="6"/>
        <v>288860.08200000005</v>
      </c>
      <c r="N18" s="444">
        <f t="shared" ref="N18:P18" si="7">N20*$W18</f>
        <v>577720.16400000011</v>
      </c>
      <c r="O18" s="444">
        <f t="shared" si="7"/>
        <v>577720.16400000011</v>
      </c>
      <c r="P18" s="444">
        <f t="shared" si="7"/>
        <v>577720.16400000011</v>
      </c>
      <c r="Q18" s="444">
        <f t="shared" ref="Q18" si="8">Q20*$W18</f>
        <v>577720.16400000011</v>
      </c>
      <c r="R18" s="118"/>
      <c r="S18" s="46"/>
      <c r="W18" s="42">
        <f>D18</f>
        <v>2888600.8200000003</v>
      </c>
      <c r="Z18" s="47"/>
      <c r="AA18" s="40"/>
      <c r="AB18" s="48"/>
    </row>
    <row r="19" spans="1:28" s="42" customFormat="1" ht="4.1500000000000004" customHeight="1">
      <c r="A19" s="635"/>
      <c r="B19" s="637"/>
      <c r="C19" s="49"/>
      <c r="D19" s="50"/>
      <c r="E19" s="653"/>
      <c r="F19" s="654"/>
      <c r="G19" s="655"/>
      <c r="H19" s="592"/>
      <c r="I19" s="110"/>
      <c r="J19" s="110"/>
      <c r="K19" s="110"/>
      <c r="L19" s="445"/>
      <c r="M19" s="445"/>
      <c r="N19" s="445"/>
      <c r="O19" s="445"/>
      <c r="P19" s="445"/>
      <c r="Q19" s="445"/>
      <c r="R19" s="110"/>
      <c r="S19" s="119"/>
      <c r="Z19" s="52"/>
      <c r="AA19" s="40"/>
      <c r="AB19" s="41"/>
    </row>
    <row r="20" spans="1:28" s="42" customFormat="1" ht="13.5" customHeight="1">
      <c r="A20" s="635"/>
      <c r="B20" s="637"/>
      <c r="C20" s="58" t="s">
        <v>38</v>
      </c>
      <c r="D20" s="53"/>
      <c r="E20" s="653"/>
      <c r="F20" s="654"/>
      <c r="G20" s="655"/>
      <c r="H20" s="593"/>
      <c r="I20" s="54"/>
      <c r="J20" s="54"/>
      <c r="K20" s="54"/>
      <c r="L20" s="446">
        <v>0.1</v>
      </c>
      <c r="M20" s="446">
        <v>0.1</v>
      </c>
      <c r="N20" s="446">
        <v>0.2</v>
      </c>
      <c r="O20" s="446">
        <v>0.2</v>
      </c>
      <c r="P20" s="446">
        <v>0.2</v>
      </c>
      <c r="Q20" s="446">
        <v>0.2</v>
      </c>
      <c r="R20" s="54"/>
      <c r="S20" s="120"/>
      <c r="T20" s="42">
        <v>0</v>
      </c>
      <c r="U20" s="42">
        <v>1</v>
      </c>
      <c r="V20" s="42">
        <f>SUM(H20:T20)</f>
        <v>1</v>
      </c>
      <c r="Z20" s="55"/>
      <c r="AA20" s="56"/>
      <c r="AB20" s="57"/>
    </row>
    <row r="21" spans="1:28" s="42" customFormat="1" ht="13.5" customHeight="1">
      <c r="A21" s="635" t="s">
        <v>9</v>
      </c>
      <c r="B21" s="636" t="str">
        <f>VLOOKUP(A21,ORÇ!C:J,2,0)</f>
        <v>SINALIZAÇÃO</v>
      </c>
      <c r="C21" s="43" t="s">
        <v>37</v>
      </c>
      <c r="D21" s="44">
        <v>56801.270000000004</v>
      </c>
      <c r="E21" s="653"/>
      <c r="F21" s="654"/>
      <c r="G21" s="655"/>
      <c r="H21" s="591"/>
      <c r="I21" s="118"/>
      <c r="J21" s="118"/>
      <c r="K21" s="118"/>
      <c r="L21" s="118"/>
      <c r="M21" s="118"/>
      <c r="N21" s="118"/>
      <c r="O21" s="118"/>
      <c r="P21" s="118"/>
      <c r="Q21" s="118"/>
      <c r="R21" s="444">
        <f t="shared" ref="R21:S21" si="9">R23*$W21</f>
        <v>28400.635000000002</v>
      </c>
      <c r="S21" s="447">
        <f t="shared" si="9"/>
        <v>28400.635000000002</v>
      </c>
      <c r="W21" s="42">
        <f>D21</f>
        <v>56801.270000000004</v>
      </c>
      <c r="Z21" s="47"/>
      <c r="AA21" s="40"/>
      <c r="AB21" s="48"/>
    </row>
    <row r="22" spans="1:28" s="42" customFormat="1" ht="4.1500000000000004" customHeight="1">
      <c r="A22" s="635"/>
      <c r="B22" s="637"/>
      <c r="C22" s="49"/>
      <c r="D22" s="50"/>
      <c r="E22" s="653"/>
      <c r="F22" s="654"/>
      <c r="G22" s="655"/>
      <c r="H22" s="592"/>
      <c r="I22" s="110"/>
      <c r="J22" s="110"/>
      <c r="K22" s="110"/>
      <c r="L22" s="110"/>
      <c r="M22" s="110"/>
      <c r="N22" s="110"/>
      <c r="O22" s="110"/>
      <c r="P22" s="110"/>
      <c r="Q22" s="110"/>
      <c r="R22" s="445"/>
      <c r="S22" s="448"/>
      <c r="Z22" s="52"/>
      <c r="AA22" s="40"/>
      <c r="AB22" s="41"/>
    </row>
    <row r="23" spans="1:28" s="42" customFormat="1" ht="13.5" customHeight="1">
      <c r="A23" s="635"/>
      <c r="B23" s="637"/>
      <c r="C23" s="58" t="s">
        <v>38</v>
      </c>
      <c r="D23" s="53"/>
      <c r="E23" s="653"/>
      <c r="F23" s="654"/>
      <c r="G23" s="655"/>
      <c r="H23" s="593"/>
      <c r="I23" s="54"/>
      <c r="J23" s="54"/>
      <c r="K23" s="54"/>
      <c r="L23" s="54"/>
      <c r="M23" s="54"/>
      <c r="N23" s="54"/>
      <c r="O23" s="54"/>
      <c r="P23" s="54"/>
      <c r="Q23" s="54"/>
      <c r="R23" s="446">
        <v>0.5</v>
      </c>
      <c r="S23" s="449">
        <v>0.5</v>
      </c>
      <c r="T23" s="42">
        <v>0</v>
      </c>
      <c r="U23" s="42">
        <v>1</v>
      </c>
      <c r="V23" s="42">
        <f>SUM(H23:T23)</f>
        <v>1</v>
      </c>
      <c r="Z23" s="55"/>
      <c r="AA23" s="56"/>
      <c r="AB23" s="57"/>
    </row>
    <row r="24" spans="1:28" s="42" customFormat="1" ht="13.5" customHeight="1">
      <c r="A24" s="635" t="s">
        <v>10</v>
      </c>
      <c r="B24" s="636" t="str">
        <f>VLOOKUP(A24,ORÇ!C:J,2,0)</f>
        <v>OBRAS COMPLEMENTARES</v>
      </c>
      <c r="C24" s="43" t="s">
        <v>37</v>
      </c>
      <c r="D24" s="44">
        <v>1053290.76</v>
      </c>
      <c r="E24" s="653"/>
      <c r="F24" s="654"/>
      <c r="G24" s="655"/>
      <c r="H24" s="591"/>
      <c r="I24" s="118"/>
      <c r="J24" s="118"/>
      <c r="K24" s="118"/>
      <c r="L24" s="118"/>
      <c r="M24" s="118"/>
      <c r="N24" s="118"/>
      <c r="O24" s="118"/>
      <c r="P24" s="444">
        <f t="shared" ref="P24:S24" si="10">P26*$W24</f>
        <v>210658.152</v>
      </c>
      <c r="Q24" s="444">
        <f t="shared" si="10"/>
        <v>315987.228</v>
      </c>
      <c r="R24" s="444">
        <f t="shared" si="10"/>
        <v>315987.228</v>
      </c>
      <c r="S24" s="447">
        <f t="shared" si="10"/>
        <v>210658.152</v>
      </c>
      <c r="W24" s="42">
        <f>D24</f>
        <v>1053290.76</v>
      </c>
      <c r="Z24" s="47"/>
      <c r="AA24" s="40"/>
      <c r="AB24" s="48"/>
    </row>
    <row r="25" spans="1:28" s="42" customFormat="1" ht="4.1500000000000004" customHeight="1">
      <c r="A25" s="635"/>
      <c r="B25" s="637"/>
      <c r="C25" s="49"/>
      <c r="D25" s="50"/>
      <c r="E25" s="653"/>
      <c r="F25" s="654"/>
      <c r="G25" s="655"/>
      <c r="H25" s="592"/>
      <c r="I25" s="110"/>
      <c r="J25" s="110"/>
      <c r="K25" s="110"/>
      <c r="L25" s="110"/>
      <c r="M25" s="110"/>
      <c r="N25" s="110"/>
      <c r="O25" s="110"/>
      <c r="P25" s="445"/>
      <c r="Q25" s="445"/>
      <c r="R25" s="445"/>
      <c r="S25" s="448"/>
      <c r="Z25" s="52"/>
      <c r="AA25" s="40"/>
      <c r="AB25" s="41"/>
    </row>
    <row r="26" spans="1:28" s="42" customFormat="1" ht="13.5" customHeight="1">
      <c r="A26" s="635"/>
      <c r="B26" s="637"/>
      <c r="C26" s="58" t="s">
        <v>38</v>
      </c>
      <c r="D26" s="53"/>
      <c r="E26" s="653"/>
      <c r="F26" s="654"/>
      <c r="G26" s="655"/>
      <c r="H26" s="593"/>
      <c r="I26" s="54"/>
      <c r="J26" s="54"/>
      <c r="K26" s="54"/>
      <c r="L26" s="54"/>
      <c r="M26" s="54"/>
      <c r="N26" s="54"/>
      <c r="O26" s="54"/>
      <c r="P26" s="446">
        <v>0.2</v>
      </c>
      <c r="Q26" s="446">
        <v>0.3</v>
      </c>
      <c r="R26" s="446">
        <v>0.3</v>
      </c>
      <c r="S26" s="449">
        <v>0.2</v>
      </c>
      <c r="T26" s="42">
        <v>0</v>
      </c>
      <c r="U26" s="42">
        <v>1</v>
      </c>
      <c r="V26" s="42">
        <f>SUM(H26:T26)</f>
        <v>1</v>
      </c>
      <c r="Z26" s="55"/>
      <c r="AA26" s="56"/>
      <c r="AB26" s="57"/>
    </row>
    <row r="27" spans="1:28" s="42" customFormat="1" ht="13.5" customHeight="1">
      <c r="A27" s="635" t="s">
        <v>11</v>
      </c>
      <c r="B27" s="636" t="str">
        <f>VLOOKUP(A27,ORÇ!C:J,2,0)</f>
        <v>TRANSPORTE</v>
      </c>
      <c r="C27" s="43" t="s">
        <v>37</v>
      </c>
      <c r="D27" s="44">
        <v>456507.75</v>
      </c>
      <c r="E27" s="653"/>
      <c r="F27" s="654"/>
      <c r="G27" s="655"/>
      <c r="H27" s="45">
        <f>H29*$W27</f>
        <v>22825.387500000001</v>
      </c>
      <c r="I27" s="444">
        <f>I29*$W27</f>
        <v>22825.387500000001</v>
      </c>
      <c r="J27" s="444">
        <f t="shared" ref="J27:S27" si="11">J29*$W27</f>
        <v>45650.775000000001</v>
      </c>
      <c r="K27" s="444">
        <f t="shared" si="11"/>
        <v>45650.775000000001</v>
      </c>
      <c r="L27" s="444">
        <f t="shared" si="11"/>
        <v>45650.775000000001</v>
      </c>
      <c r="M27" s="444">
        <f t="shared" si="11"/>
        <v>45650.775000000001</v>
      </c>
      <c r="N27" s="444">
        <f t="shared" si="11"/>
        <v>45650.775000000001</v>
      </c>
      <c r="O27" s="444">
        <f t="shared" si="11"/>
        <v>45650.775000000001</v>
      </c>
      <c r="P27" s="444">
        <f t="shared" si="11"/>
        <v>45650.775000000001</v>
      </c>
      <c r="Q27" s="444">
        <f t="shared" si="11"/>
        <v>45650.775000000001</v>
      </c>
      <c r="R27" s="444">
        <f t="shared" si="11"/>
        <v>22825.387500000001</v>
      </c>
      <c r="S27" s="447">
        <f t="shared" si="11"/>
        <v>22825.387500000001</v>
      </c>
      <c r="W27" s="526">
        <f>D27</f>
        <v>456507.75</v>
      </c>
      <c r="Z27" s="47"/>
      <c r="AA27" s="40"/>
      <c r="AB27" s="48"/>
    </row>
    <row r="28" spans="1:28" s="42" customFormat="1" ht="4.1500000000000004" customHeight="1">
      <c r="A28" s="635"/>
      <c r="B28" s="637"/>
      <c r="C28" s="49"/>
      <c r="D28" s="50"/>
      <c r="E28" s="653"/>
      <c r="F28" s="654"/>
      <c r="G28" s="655"/>
      <c r="H28" s="51"/>
      <c r="I28" s="445"/>
      <c r="J28" s="445"/>
      <c r="K28" s="445"/>
      <c r="L28" s="445"/>
      <c r="M28" s="445"/>
      <c r="N28" s="445"/>
      <c r="O28" s="445"/>
      <c r="P28" s="445"/>
      <c r="Q28" s="445"/>
      <c r="R28" s="445"/>
      <c r="S28" s="448"/>
      <c r="Z28" s="52"/>
      <c r="AA28" s="40"/>
      <c r="AB28" s="41"/>
    </row>
    <row r="29" spans="1:28" s="42" customFormat="1" ht="13.5" customHeight="1">
      <c r="A29" s="635"/>
      <c r="B29" s="637"/>
      <c r="C29" s="58" t="s">
        <v>38</v>
      </c>
      <c r="D29" s="53"/>
      <c r="E29" s="653"/>
      <c r="F29" s="654"/>
      <c r="G29" s="655"/>
      <c r="H29" s="590">
        <v>0.05</v>
      </c>
      <c r="I29" s="446">
        <v>0.05</v>
      </c>
      <c r="J29" s="446">
        <v>0.1</v>
      </c>
      <c r="K29" s="446">
        <v>0.1</v>
      </c>
      <c r="L29" s="446">
        <v>0.1</v>
      </c>
      <c r="M29" s="446">
        <v>0.1</v>
      </c>
      <c r="N29" s="446">
        <v>0.1</v>
      </c>
      <c r="O29" s="446">
        <v>0.1</v>
      </c>
      <c r="P29" s="446">
        <v>0.1</v>
      </c>
      <c r="Q29" s="446">
        <v>0.1</v>
      </c>
      <c r="R29" s="446">
        <v>0.05</v>
      </c>
      <c r="S29" s="449">
        <v>0.05</v>
      </c>
      <c r="T29" s="42">
        <v>0</v>
      </c>
      <c r="U29" s="42">
        <v>1</v>
      </c>
      <c r="V29" s="42">
        <f>SUM(H29:T29)</f>
        <v>1</v>
      </c>
      <c r="Z29" s="55"/>
      <c r="AA29" s="56"/>
      <c r="AB29" s="57"/>
    </row>
    <row r="30" spans="1:28" s="42" customFormat="1" ht="13.5" customHeight="1">
      <c r="A30" s="635" t="s">
        <v>135</v>
      </c>
      <c r="B30" s="636" t="str">
        <f>VLOOKUP(A30,ORÇ!C:J,2,0)</f>
        <v>ADMINISTRAÇÃO LOCAL</v>
      </c>
      <c r="C30" s="43" t="s">
        <v>37</v>
      </c>
      <c r="D30" s="44">
        <v>431729.88</v>
      </c>
      <c r="E30" s="653"/>
      <c r="F30" s="654"/>
      <c r="G30" s="655"/>
      <c r="H30" s="45">
        <f>H32*$W30</f>
        <v>6957.5913594765116</v>
      </c>
      <c r="I30" s="444">
        <f>I32*$W30</f>
        <v>10882.953219887091</v>
      </c>
      <c r="J30" s="444">
        <f t="shared" ref="J30:R30" si="12">J32*$W30</f>
        <v>39407.958143163385</v>
      </c>
      <c r="K30" s="444">
        <f t="shared" si="12"/>
        <v>39407.958143163385</v>
      </c>
      <c r="L30" s="444">
        <f t="shared" si="12"/>
        <v>54334.334483450817</v>
      </c>
      <c r="M30" s="444">
        <f t="shared" si="12"/>
        <v>52919.564048848049</v>
      </c>
      <c r="N30" s="444">
        <f t="shared" si="12"/>
        <v>59855.980384627561</v>
      </c>
      <c r="O30" s="444">
        <f t="shared" si="12"/>
        <v>34471.329936501061</v>
      </c>
      <c r="P30" s="444">
        <f t="shared" si="12"/>
        <v>46044.585228798293</v>
      </c>
      <c r="Q30" s="444">
        <f t="shared" si="12"/>
        <v>51831.212874946898</v>
      </c>
      <c r="R30" s="444">
        <f t="shared" si="12"/>
        <v>20398.395678085799</v>
      </c>
      <c r="S30" s="447">
        <f>S32*$W30</f>
        <v>15218.016499051238</v>
      </c>
      <c r="W30" s="42">
        <f>D30</f>
        <v>431729.88</v>
      </c>
      <c r="Z30" s="47"/>
      <c r="AA30" s="40"/>
      <c r="AB30" s="48"/>
    </row>
    <row r="31" spans="1:28" s="42" customFormat="1" ht="4.1500000000000004" customHeight="1">
      <c r="A31" s="635"/>
      <c r="B31" s="637"/>
      <c r="C31" s="49"/>
      <c r="D31" s="50"/>
      <c r="E31" s="653"/>
      <c r="F31" s="654"/>
      <c r="G31" s="655"/>
      <c r="H31" s="51"/>
      <c r="I31" s="445"/>
      <c r="J31" s="445"/>
      <c r="K31" s="445"/>
      <c r="L31" s="445"/>
      <c r="M31" s="445"/>
      <c r="N31" s="445"/>
      <c r="O31" s="445"/>
      <c r="P31" s="445"/>
      <c r="Q31" s="445"/>
      <c r="R31" s="445"/>
      <c r="S31" s="448"/>
      <c r="Z31" s="52"/>
      <c r="AA31" s="40"/>
      <c r="AB31" s="41"/>
    </row>
    <row r="32" spans="1:28" s="42" customFormat="1" ht="13.5" customHeight="1" thickBot="1">
      <c r="A32" s="635"/>
      <c r="B32" s="637"/>
      <c r="C32" s="58" t="s">
        <v>38</v>
      </c>
      <c r="D32" s="53"/>
      <c r="E32" s="656"/>
      <c r="F32" s="657"/>
      <c r="G32" s="658"/>
      <c r="H32" s="590">
        <f>(H27+H24+H21+H18+H15+H12+H9)/SUM($W$7:$W$29)</f>
        <v>1.611561228858311E-2</v>
      </c>
      <c r="I32" s="446">
        <f t="shared" ref="I32:S32" si="13">(I27+I24+I21+I18+I15+I12+I9)/SUM($W$7:$W$29)</f>
        <v>2.5207783208998854E-2</v>
      </c>
      <c r="J32" s="446">
        <f t="shared" si="13"/>
        <v>9.127920018684689E-2</v>
      </c>
      <c r="K32" s="446">
        <f t="shared" si="13"/>
        <v>9.127920018684689E-2</v>
      </c>
      <c r="L32" s="446">
        <f t="shared" si="13"/>
        <v>0.12585261525899208</v>
      </c>
      <c r="M32" s="446">
        <f t="shared" si="13"/>
        <v>0.12257563467427375</v>
      </c>
      <c r="N32" s="446">
        <f t="shared" si="13"/>
        <v>0.13864220003634578</v>
      </c>
      <c r="O32" s="446">
        <f t="shared" si="13"/>
        <v>7.9844670321408059E-2</v>
      </c>
      <c r="P32" s="446">
        <f t="shared" si="13"/>
        <v>0.1066513747642352</v>
      </c>
      <c r="Q32" s="446">
        <f t="shared" si="13"/>
        <v>0.12005472698564876</v>
      </c>
      <c r="R32" s="446">
        <f t="shared" si="13"/>
        <v>4.724805167084057E-2</v>
      </c>
      <c r="S32" s="449">
        <f t="shared" si="13"/>
        <v>3.5248930416980261E-2</v>
      </c>
      <c r="T32" s="42">
        <v>0</v>
      </c>
      <c r="U32" s="42">
        <v>1</v>
      </c>
      <c r="V32" s="475">
        <f>SUM(H32:T32)</f>
        <v>1.0000000000000002</v>
      </c>
      <c r="Z32" s="55"/>
      <c r="AA32" s="56"/>
      <c r="AB32" s="57"/>
    </row>
    <row r="33" spans="1:28" s="42" customFormat="1" ht="9.75" customHeight="1" thickBot="1">
      <c r="A33" s="86"/>
      <c r="B33" s="551"/>
      <c r="C33" s="551"/>
      <c r="D33" s="551"/>
      <c r="E33" s="551"/>
      <c r="F33" s="551"/>
      <c r="G33" s="551"/>
      <c r="H33" s="551"/>
      <c r="I33" s="551"/>
      <c r="J33" s="551"/>
      <c r="K33" s="551"/>
      <c r="L33" s="551"/>
      <c r="M33" s="551"/>
      <c r="N33" s="551"/>
      <c r="O33" s="551"/>
      <c r="P33" s="551"/>
      <c r="Q33" s="551"/>
      <c r="R33" s="551"/>
      <c r="S33" s="87"/>
      <c r="Z33" s="59"/>
      <c r="AA33" s="56"/>
      <c r="AB33" s="41"/>
    </row>
    <row r="34" spans="1:28" s="42" customFormat="1" ht="15" customHeight="1">
      <c r="A34" s="671" t="s">
        <v>39</v>
      </c>
      <c r="B34" s="672"/>
      <c r="C34" s="672"/>
      <c r="D34" s="673"/>
      <c r="E34" s="659" t="s">
        <v>578</v>
      </c>
      <c r="F34" s="660"/>
      <c r="G34" s="661"/>
      <c r="H34" s="71">
        <f>H9+H12+H15+H18+H24+H27+H21+H30</f>
        <v>133600.7268594765</v>
      </c>
      <c r="I34" s="72">
        <f t="shared" ref="I34:S34" si="14">I9+I12+I15+I18+I24+I27+I21+I30</f>
        <v>208976.12196988708</v>
      </c>
      <c r="J34" s="72">
        <f t="shared" si="14"/>
        <v>756717.60239316325</v>
      </c>
      <c r="K34" s="72">
        <f t="shared" si="14"/>
        <v>756717.60239316325</v>
      </c>
      <c r="L34" s="72">
        <f t="shared" si="14"/>
        <v>1043336.1497334508</v>
      </c>
      <c r="M34" s="72">
        <f t="shared" si="14"/>
        <v>1016169.512798848</v>
      </c>
      <c r="N34" s="72">
        <f t="shared" si="14"/>
        <v>1149363.6336346276</v>
      </c>
      <c r="O34" s="72">
        <f t="shared" si="14"/>
        <v>661923.71718650125</v>
      </c>
      <c r="P34" s="72">
        <f t="shared" si="14"/>
        <v>884155.12447879848</v>
      </c>
      <c r="Q34" s="72">
        <f t="shared" si="14"/>
        <v>995270.82812494703</v>
      </c>
      <c r="R34" s="72">
        <f t="shared" si="14"/>
        <v>391693.09442808584</v>
      </c>
      <c r="S34" s="73">
        <f t="shared" si="14"/>
        <v>292218.66599905124</v>
      </c>
      <c r="W34" s="42">
        <f>SUM(W9:W31)</f>
        <v>8290142.7799999984</v>
      </c>
      <c r="Z34" s="47"/>
      <c r="AA34" s="40"/>
      <c r="AB34" s="48"/>
    </row>
    <row r="35" spans="1:28" s="42" customFormat="1" ht="15" customHeight="1">
      <c r="A35" s="674" t="s">
        <v>40</v>
      </c>
      <c r="B35" s="675"/>
      <c r="C35" s="675"/>
      <c r="D35" s="676"/>
      <c r="E35" s="662"/>
      <c r="F35" s="663"/>
      <c r="G35" s="664"/>
      <c r="H35" s="60">
        <f>H34</f>
        <v>133600.7268594765</v>
      </c>
      <c r="I35" s="32">
        <f>H35+I34</f>
        <v>342576.84882936359</v>
      </c>
      <c r="J35" s="32">
        <f t="shared" ref="J35:Q35" si="15">I35+J34</f>
        <v>1099294.4512225268</v>
      </c>
      <c r="K35" s="32">
        <f t="shared" ref="K35" si="16">J35+K34</f>
        <v>1856012.0536156902</v>
      </c>
      <c r="L35" s="32">
        <f t="shared" ref="L35" si="17">K35+L34</f>
        <v>2899348.2033491409</v>
      </c>
      <c r="M35" s="32">
        <f t="shared" ref="M35" si="18">L35+M34</f>
        <v>3915517.716147989</v>
      </c>
      <c r="N35" s="32">
        <f t="shared" ref="N35" si="19">M35+N34</f>
        <v>5064881.3497826168</v>
      </c>
      <c r="O35" s="32">
        <f t="shared" ref="O35" si="20">N35+O34</f>
        <v>5726805.0669691181</v>
      </c>
      <c r="P35" s="32">
        <f t="shared" si="15"/>
        <v>6610960.1914479164</v>
      </c>
      <c r="Q35" s="32">
        <f t="shared" si="15"/>
        <v>7606231.0195728634</v>
      </c>
      <c r="R35" s="32">
        <f>Q35+R34</f>
        <v>7997924.1140009491</v>
      </c>
      <c r="S35" s="61">
        <f>R35+S34</f>
        <v>8290142.7800000003</v>
      </c>
      <c r="V35" s="187"/>
      <c r="W35" s="187"/>
      <c r="Z35" s="47"/>
      <c r="AA35" s="40"/>
      <c r="AB35" s="57"/>
    </row>
    <row r="36" spans="1:28" s="42" customFormat="1" ht="15" customHeight="1">
      <c r="A36" s="674" t="s">
        <v>41</v>
      </c>
      <c r="B36" s="675"/>
      <c r="C36" s="675"/>
      <c r="D36" s="676"/>
      <c r="E36" s="662"/>
      <c r="F36" s="663"/>
      <c r="G36" s="664"/>
      <c r="H36" s="109">
        <f>ROUND(H34/$W$34,5)</f>
        <v>1.6119999999999999E-2</v>
      </c>
      <c r="I36" s="62">
        <f>ROUND(I34/$W$34,5)</f>
        <v>2.521E-2</v>
      </c>
      <c r="J36" s="62">
        <f>ROUND(J34/$W$34,5)</f>
        <v>9.128E-2</v>
      </c>
      <c r="K36" s="62">
        <f t="shared" ref="K36:O36" si="21">ROUND(K34/$W$34,5)</f>
        <v>9.128E-2</v>
      </c>
      <c r="L36" s="62">
        <f t="shared" si="21"/>
        <v>0.12584999999999999</v>
      </c>
      <c r="M36" s="62">
        <f t="shared" si="21"/>
        <v>0.12257999999999999</v>
      </c>
      <c r="N36" s="62">
        <f t="shared" si="21"/>
        <v>0.13864000000000001</v>
      </c>
      <c r="O36" s="62">
        <f t="shared" si="21"/>
        <v>7.9839999999999994E-2</v>
      </c>
      <c r="P36" s="62">
        <f>ROUND(P34/$W$34,5)</f>
        <v>0.10664999999999999</v>
      </c>
      <c r="Q36" s="62">
        <f>ROUND(Q34/$W$34,5)</f>
        <v>0.12005</v>
      </c>
      <c r="R36" s="62">
        <f>ROUND(R34/$W$34,5)</f>
        <v>4.725E-2</v>
      </c>
      <c r="S36" s="63">
        <f>ROUND(S34/$W$34,5)</f>
        <v>3.5249999999999997E-2</v>
      </c>
      <c r="T36" s="42">
        <v>1</v>
      </c>
      <c r="V36" s="187"/>
      <c r="Z36" s="64"/>
      <c r="AA36" s="40"/>
      <c r="AB36" s="57"/>
    </row>
    <row r="37" spans="1:28" s="42" customFormat="1" ht="15" customHeight="1" thickBot="1">
      <c r="A37" s="668" t="s">
        <v>42</v>
      </c>
      <c r="B37" s="669"/>
      <c r="C37" s="669"/>
      <c r="D37" s="670"/>
      <c r="E37" s="665"/>
      <c r="F37" s="666"/>
      <c r="G37" s="667"/>
      <c r="H37" s="65">
        <f>H36</f>
        <v>1.6119999999999999E-2</v>
      </c>
      <c r="I37" s="66">
        <f t="shared" ref="I37:Q37" si="22">H37+I36</f>
        <v>4.1329999999999999E-2</v>
      </c>
      <c r="J37" s="66">
        <f t="shared" si="22"/>
        <v>0.13261000000000001</v>
      </c>
      <c r="K37" s="66">
        <f t="shared" ref="K37" si="23">J37+K36</f>
        <v>0.22389000000000001</v>
      </c>
      <c r="L37" s="66">
        <f t="shared" ref="L37" si="24">K37+L36</f>
        <v>0.34974</v>
      </c>
      <c r="M37" s="66">
        <f t="shared" ref="M37" si="25">L37+M36</f>
        <v>0.47231999999999996</v>
      </c>
      <c r="N37" s="66">
        <f t="shared" ref="N37" si="26">M37+N36</f>
        <v>0.61095999999999995</v>
      </c>
      <c r="O37" s="66">
        <f t="shared" ref="O37" si="27">N37+O36</f>
        <v>0.69079999999999997</v>
      </c>
      <c r="P37" s="66">
        <f t="shared" si="22"/>
        <v>0.79744999999999999</v>
      </c>
      <c r="Q37" s="66">
        <f t="shared" si="22"/>
        <v>0.91749999999999998</v>
      </c>
      <c r="R37" s="66">
        <f>Q37+R36</f>
        <v>0.96475</v>
      </c>
      <c r="S37" s="67">
        <f>R37+S36</f>
        <v>1</v>
      </c>
      <c r="T37" s="42">
        <v>0</v>
      </c>
      <c r="U37" s="42">
        <v>1</v>
      </c>
      <c r="Z37" s="64"/>
      <c r="AA37" s="57"/>
      <c r="AB37" s="57"/>
    </row>
    <row r="39" spans="1:28">
      <c r="V39" s="187"/>
    </row>
  </sheetData>
  <mergeCells count="24">
    <mergeCell ref="B27:B29"/>
    <mergeCell ref="A21:A23"/>
    <mergeCell ref="B21:B23"/>
    <mergeCell ref="E34:G37"/>
    <mergeCell ref="A37:D37"/>
    <mergeCell ref="A34:D34"/>
    <mergeCell ref="A35:D35"/>
    <mergeCell ref="A36:D36"/>
    <mergeCell ref="A30:A32"/>
    <mergeCell ref="B30:B32"/>
    <mergeCell ref="A15:A17"/>
    <mergeCell ref="B15:B17"/>
    <mergeCell ref="A1:S3"/>
    <mergeCell ref="A7:S7"/>
    <mergeCell ref="A9:A11"/>
    <mergeCell ref="B9:B11"/>
    <mergeCell ref="A12:A14"/>
    <mergeCell ref="B12:B14"/>
    <mergeCell ref="E9:G32"/>
    <mergeCell ref="A18:A20"/>
    <mergeCell ref="B18:B20"/>
    <mergeCell ref="A24:A26"/>
    <mergeCell ref="B24:B26"/>
    <mergeCell ref="A27:A29"/>
  </mergeCells>
  <phoneticPr fontId="12" type="noConversion"/>
  <conditionalFormatting sqref="D11">
    <cfRule type="colorScale" priority="438">
      <colorScale>
        <cfvo type="min"/>
        <cfvo type="max"/>
        <color rgb="FFFCFCFF"/>
        <color rgb="FF63BE7B"/>
      </colorScale>
    </cfRule>
  </conditionalFormatting>
  <conditionalFormatting sqref="D14">
    <cfRule type="colorScale" priority="244">
      <colorScale>
        <cfvo type="min"/>
        <cfvo type="max"/>
        <color rgb="FFFCFCFF"/>
        <color rgb="FF63BE7B"/>
      </colorScale>
    </cfRule>
    <cfRule type="colorScale" priority="245">
      <colorScale>
        <cfvo type="min"/>
        <cfvo type="max"/>
        <color rgb="FFFCFCFF"/>
        <color rgb="FF63BE7B"/>
      </colorScale>
    </cfRule>
  </conditionalFormatting>
  <conditionalFormatting sqref="D17">
    <cfRule type="colorScale" priority="242">
      <colorScale>
        <cfvo type="min"/>
        <cfvo type="max"/>
        <color rgb="FFFCFCFF"/>
        <color rgb="FF63BE7B"/>
      </colorScale>
    </cfRule>
    <cfRule type="colorScale" priority="243">
      <colorScale>
        <cfvo type="min"/>
        <cfvo type="max"/>
        <color rgb="FFFCFCFF"/>
        <color rgb="FF63BE7B"/>
      </colorScale>
    </cfRule>
  </conditionalFormatting>
  <conditionalFormatting sqref="D20">
    <cfRule type="colorScale" priority="240">
      <colorScale>
        <cfvo type="min"/>
        <cfvo type="max"/>
        <color rgb="FFFCFCFF"/>
        <color rgb="FF63BE7B"/>
      </colorScale>
    </cfRule>
    <cfRule type="colorScale" priority="241">
      <colorScale>
        <cfvo type="min"/>
        <cfvo type="max"/>
        <color rgb="FFFCFCFF"/>
        <color rgb="FF63BE7B"/>
      </colorScale>
    </cfRule>
  </conditionalFormatting>
  <conditionalFormatting sqref="D23">
    <cfRule type="colorScale" priority="238">
      <colorScale>
        <cfvo type="min"/>
        <cfvo type="max"/>
        <color rgb="FFFCFCFF"/>
        <color rgb="FF63BE7B"/>
      </colorScale>
    </cfRule>
    <cfRule type="colorScale" priority="239">
      <colorScale>
        <cfvo type="min"/>
        <cfvo type="max"/>
        <color rgb="FFFCFCFF"/>
        <color rgb="FF63BE7B"/>
      </colorScale>
    </cfRule>
  </conditionalFormatting>
  <conditionalFormatting sqref="D26">
    <cfRule type="colorScale" priority="770">
      <colorScale>
        <cfvo type="min"/>
        <cfvo type="max"/>
        <color rgb="FFFCFCFF"/>
        <color rgb="FF63BE7B"/>
      </colorScale>
    </cfRule>
    <cfRule type="colorScale" priority="771">
      <colorScale>
        <cfvo type="min"/>
        <cfvo type="max"/>
        <color rgb="FFFCFCFF"/>
        <color rgb="FF63BE7B"/>
      </colorScale>
    </cfRule>
  </conditionalFormatting>
  <conditionalFormatting sqref="D29">
    <cfRule type="colorScale" priority="234">
      <colorScale>
        <cfvo type="min"/>
        <cfvo type="max"/>
        <color rgb="FFFCFCFF"/>
        <color rgb="FF63BE7B"/>
      </colorScale>
    </cfRule>
    <cfRule type="colorScale" priority="235">
      <colorScale>
        <cfvo type="min"/>
        <cfvo type="max"/>
        <color rgb="FFFCFCFF"/>
        <color rgb="FF63BE7B"/>
      </colorScale>
    </cfRule>
  </conditionalFormatting>
  <conditionalFormatting sqref="D32">
    <cfRule type="colorScale" priority="232">
      <colorScale>
        <cfvo type="min"/>
        <cfvo type="max"/>
        <color rgb="FFFCFCFF"/>
        <color rgb="FF63BE7B"/>
      </colorScale>
    </cfRule>
    <cfRule type="colorScale" priority="233">
      <colorScale>
        <cfvo type="min"/>
        <cfvo type="max"/>
        <color rgb="FFFCFCFF"/>
        <color rgb="FF63BE7B"/>
      </colorScale>
    </cfRule>
  </conditionalFormatting>
  <conditionalFormatting sqref="H11 H14 H17 T11:W11 H20:K20 H23:Q23 H26:O26">
    <cfRule type="colorScale" priority="774">
      <colorScale>
        <cfvo type="min"/>
        <cfvo type="max"/>
        <color rgb="FFFCFCFF"/>
        <color rgb="FF63BE7B"/>
      </colorScale>
    </cfRule>
  </conditionalFormatting>
  <conditionalFormatting sqref="H14">
    <cfRule type="colorScale" priority="267">
      <colorScale>
        <cfvo type="min"/>
        <cfvo type="max"/>
        <color rgb="FFFCFCFF"/>
        <color rgb="FF63BE7B"/>
      </colorScale>
    </cfRule>
    <cfRule type="colorScale" priority="268">
      <colorScale>
        <cfvo type="min"/>
        <cfvo type="max"/>
        <color rgb="FFFCFCFF"/>
        <color rgb="FF63BE7B"/>
      </colorScale>
    </cfRule>
    <cfRule type="colorScale" priority="269">
      <colorScale>
        <cfvo type="min"/>
        <cfvo type="max"/>
        <color rgb="FFFCFCFF"/>
        <color rgb="FF63BE7B"/>
      </colorScale>
    </cfRule>
    <cfRule type="colorScale" priority="270">
      <colorScale>
        <cfvo type="min"/>
        <cfvo type="max"/>
        <color rgb="FFFCFCFF"/>
        <color rgb="FF63BE7B"/>
      </colorScale>
    </cfRule>
    <cfRule type="colorScale" priority="271">
      <colorScale>
        <cfvo type="min"/>
        <cfvo type="max"/>
        <color rgb="FFFCFCFF"/>
        <color rgb="FF63BE7B"/>
      </colorScale>
    </cfRule>
    <cfRule type="colorScale" priority="272">
      <colorScale>
        <cfvo type="min"/>
        <cfvo type="max"/>
        <color rgb="FFFCFCFF"/>
        <color rgb="FF63BE7B"/>
      </colorScale>
    </cfRule>
  </conditionalFormatting>
  <conditionalFormatting sqref="H20:I20 H17">
    <cfRule type="colorScale" priority="329">
      <colorScale>
        <cfvo type="min"/>
        <cfvo type="max"/>
        <color rgb="FFFCFCFF"/>
        <color rgb="FF63BE7B"/>
      </colorScale>
    </cfRule>
    <cfRule type="colorScale" priority="330">
      <colorScale>
        <cfvo type="min"/>
        <cfvo type="max"/>
        <color rgb="FFFCFCFF"/>
        <color rgb="FF63BE7B"/>
      </colorScale>
    </cfRule>
  </conditionalFormatting>
  <conditionalFormatting sqref="H20:I20 T20:W20 L20:Q20">
    <cfRule type="colorScale" priority="255">
      <colorScale>
        <cfvo type="min"/>
        <cfvo type="max"/>
        <color rgb="FFFCFCFF"/>
        <color rgb="FF63BE7B"/>
      </colorScale>
    </cfRule>
  </conditionalFormatting>
  <conditionalFormatting sqref="H20:K20 H17 H23:Q23 H26:O26">
    <cfRule type="colorScale" priority="781">
      <colorScale>
        <cfvo type="min"/>
        <cfvo type="max"/>
        <color rgb="FFFCFCFF"/>
        <color rgb="FF63BE7B"/>
      </colorScale>
    </cfRule>
    <cfRule type="colorScale" priority="782">
      <colorScale>
        <cfvo type="min"/>
        <cfvo type="max"/>
        <color rgb="FFFCFCFF"/>
        <color rgb="FF63BE7B"/>
      </colorScale>
    </cfRule>
    <cfRule type="colorScale" priority="783">
      <colorScale>
        <cfvo type="min"/>
        <cfvo type="max"/>
        <color rgb="FFFCFCFF"/>
        <color rgb="FF63BE7B"/>
      </colorScale>
    </cfRule>
    <cfRule type="colorScale" priority="784">
      <colorScale>
        <cfvo type="min"/>
        <cfvo type="max"/>
        <color rgb="FFFCFCFF"/>
        <color rgb="FF63BE7B"/>
      </colorScale>
    </cfRule>
    <cfRule type="colorScale" priority="785">
      <colorScale>
        <cfvo type="min"/>
        <cfvo type="max"/>
        <color rgb="FFFCFCFF"/>
        <color rgb="FF63BE7B"/>
      </colorScale>
    </cfRule>
    <cfRule type="colorScale" priority="786">
      <colorScale>
        <cfvo type="min"/>
        <cfvo type="max"/>
        <color rgb="FFFCFCFF"/>
        <color rgb="FF63BE7B"/>
      </colorScale>
    </cfRule>
    <cfRule type="colorScale" priority="787">
      <colorScale>
        <cfvo type="min"/>
        <cfvo type="max"/>
        <color rgb="FFFCFCFF"/>
        <color rgb="FF63BE7B"/>
      </colorScale>
    </cfRule>
  </conditionalFormatting>
  <conditionalFormatting sqref="H17:N17 S17:W17 S20">
    <cfRule type="colorScale" priority="256">
      <colorScale>
        <cfvo type="min"/>
        <cfvo type="max"/>
        <color rgb="FFFCFCFF"/>
        <color rgb="FF63BE7B"/>
      </colorScale>
    </cfRule>
  </conditionalFormatting>
  <conditionalFormatting sqref="H26:O26 T26:V26">
    <cfRule type="colorScale" priority="811">
      <colorScale>
        <cfvo type="min"/>
        <cfvo type="max"/>
        <color rgb="FFFCFCFF"/>
        <color rgb="FF63BE7B"/>
      </colorScale>
    </cfRule>
    <cfRule type="colorScale" priority="812">
      <colorScale>
        <cfvo type="min"/>
        <cfvo type="max"/>
        <color rgb="FFFCFCFF"/>
        <color rgb="FF63BE7B"/>
      </colorScale>
    </cfRule>
  </conditionalFormatting>
  <conditionalFormatting sqref="H23:Q23 H26:O26">
    <cfRule type="colorScale" priority="809">
      <colorScale>
        <cfvo type="min"/>
        <cfvo type="max"/>
        <color rgb="FFFCFCFF"/>
        <color rgb="FF63BE7B"/>
      </colorScale>
    </cfRule>
  </conditionalFormatting>
  <conditionalFormatting sqref="H23:Q23 T23:V23">
    <cfRule type="colorScale" priority="254">
      <colorScale>
        <cfvo type="min"/>
        <cfvo type="max"/>
        <color rgb="FFFCFCFF"/>
        <color rgb="FF63BE7B"/>
      </colorScale>
    </cfRule>
    <cfRule type="colorScale" priority="751">
      <colorScale>
        <cfvo type="min"/>
        <cfvo type="max"/>
        <color rgb="FFFCFCFF"/>
        <color rgb="FF63BE7B"/>
      </colorScale>
    </cfRule>
  </conditionalFormatting>
  <conditionalFormatting sqref="H23:Q23">
    <cfRule type="colorScale" priority="750">
      <colorScale>
        <cfvo type="min"/>
        <cfvo type="max"/>
        <color rgb="FFFCFCFF"/>
        <color rgb="FF63BE7B"/>
      </colorScale>
    </cfRule>
  </conditionalFormatting>
  <conditionalFormatting sqref="H11:U11 D11">
    <cfRule type="colorScale" priority="60">
      <colorScale>
        <cfvo type="min"/>
        <cfvo type="max"/>
        <color rgb="FFFCFCFF"/>
        <color rgb="FF63BE7B"/>
      </colorScale>
    </cfRule>
  </conditionalFormatting>
  <conditionalFormatting sqref="H36:U37">
    <cfRule type="colorScale" priority="356">
      <colorScale>
        <cfvo type="min"/>
        <cfvo type="max"/>
        <color rgb="FFFCFCFF"/>
        <color rgb="FF63BE7B"/>
      </colorScale>
    </cfRule>
  </conditionalFormatting>
  <conditionalFormatting sqref="H11:V11 D11">
    <cfRule type="colorScale" priority="55">
      <colorScale>
        <cfvo type="min"/>
        <cfvo type="max"/>
        <color rgb="FFFCFCFF"/>
        <color rgb="FF63BE7B"/>
      </colorScale>
    </cfRule>
  </conditionalFormatting>
  <conditionalFormatting sqref="H11:V11">
    <cfRule type="colorScale" priority="258">
      <colorScale>
        <cfvo type="min"/>
        <cfvo type="max"/>
        <color rgb="FFFCFCFF"/>
        <color rgb="FF63BE7B"/>
      </colorScale>
    </cfRule>
  </conditionalFormatting>
  <conditionalFormatting sqref="H29:V29 D29">
    <cfRule type="colorScale" priority="50">
      <colorScale>
        <cfvo type="min"/>
        <cfvo type="max"/>
        <color rgb="FFFCFCFF"/>
        <color rgb="FF63BE7B"/>
      </colorScale>
    </cfRule>
  </conditionalFormatting>
  <conditionalFormatting sqref="H29:V29">
    <cfRule type="colorScale" priority="252">
      <colorScale>
        <cfvo type="min"/>
        <cfvo type="max"/>
        <color rgb="FFFCFCFF"/>
        <color rgb="FF63BE7B"/>
      </colorScale>
    </cfRule>
  </conditionalFormatting>
  <conditionalFormatting sqref="H32:V32 H29:V29">
    <cfRule type="colorScale" priority="322">
      <colorScale>
        <cfvo type="min"/>
        <cfvo type="max"/>
        <color rgb="FFFCFCFF"/>
        <color rgb="FF63BE7B"/>
      </colorScale>
    </cfRule>
  </conditionalFormatting>
  <conditionalFormatting sqref="H32:V32">
    <cfRule type="colorScale" priority="259">
      <colorScale>
        <cfvo type="min"/>
        <cfvo type="max"/>
        <color rgb="FFFCFCFF"/>
        <color rgb="FF63BE7B"/>
      </colorScale>
    </cfRule>
  </conditionalFormatting>
  <conditionalFormatting sqref="H37:V37 H36:U36">
    <cfRule type="colorScale" priority="357">
      <colorScale>
        <cfvo type="min"/>
        <cfvo type="max"/>
        <color rgb="FFFCFCFF"/>
        <color rgb="FF63BE7B"/>
      </colorScale>
    </cfRule>
  </conditionalFormatting>
  <conditionalFormatting sqref="H23:W23">
    <cfRule type="colorScale" priority="6">
      <colorScale>
        <cfvo type="min"/>
        <cfvo type="max"/>
        <color rgb="FFFCFCFF"/>
        <color rgb="FF63BE7B"/>
      </colorScale>
    </cfRule>
  </conditionalFormatting>
  <conditionalFormatting sqref="H26:W26">
    <cfRule type="colorScale" priority="1">
      <colorScale>
        <cfvo type="min"/>
        <cfvo type="max"/>
        <color rgb="FFFCFCFF"/>
        <color rgb="FF63BE7B"/>
      </colorScale>
    </cfRule>
  </conditionalFormatting>
  <conditionalFormatting sqref="H32:AA32 T14:AA14 Z17:AA17 Y18 T17:X17 H29:AA29 I11:S11 H17:R17 I14:R14 T20:AA20 H20:R20 H23:AA23 H26:AA26">
    <cfRule type="colorScale" priority="628">
      <colorScale>
        <cfvo type="min"/>
        <cfvo type="max"/>
        <color rgb="FFFCFCFF"/>
        <color rgb="FF63BE7B"/>
      </colorScale>
    </cfRule>
  </conditionalFormatting>
  <conditionalFormatting sqref="I17:N17 I11:S11 I14:M14">
    <cfRule type="colorScale" priority="261">
      <colorScale>
        <cfvo type="min"/>
        <cfvo type="max"/>
        <color rgb="FFFCFCFF"/>
        <color rgb="FF63BE7B"/>
      </colorScale>
    </cfRule>
  </conditionalFormatting>
  <conditionalFormatting sqref="J20:K20">
    <cfRule type="colorScale" priority="56">
      <colorScale>
        <cfvo type="min"/>
        <cfvo type="max"/>
        <color rgb="FFFCFCFF"/>
        <color rgb="FF63BE7B"/>
      </colorScale>
    </cfRule>
    <cfRule type="colorScale" priority="57">
      <colorScale>
        <cfvo type="min"/>
        <cfvo type="max"/>
        <color rgb="FFFCFCFF"/>
        <color rgb="FF63BE7B"/>
      </colorScale>
    </cfRule>
    <cfRule type="colorScale" priority="58">
      <colorScale>
        <cfvo type="min"/>
        <cfvo type="max"/>
        <color rgb="FFFCFCFF"/>
        <color rgb="FF63BE7B"/>
      </colorScale>
    </cfRule>
    <cfRule type="colorScale" priority="59">
      <colorScale>
        <cfvo type="min"/>
        <cfvo type="max"/>
        <color rgb="FFFCFCFF"/>
        <color rgb="FF63BE7B"/>
      </colorScale>
    </cfRule>
  </conditionalFormatting>
  <conditionalFormatting sqref="L20:Q20">
    <cfRule type="colorScale" priority="263">
      <colorScale>
        <cfvo type="min"/>
        <cfvo type="max"/>
        <color rgb="FFFCFCFF"/>
        <color rgb="FF63BE7B"/>
      </colorScale>
    </cfRule>
  </conditionalFormatting>
  <conditionalFormatting sqref="N14:R14">
    <cfRule type="colorScale" priority="10">
      <colorScale>
        <cfvo type="min"/>
        <cfvo type="max"/>
        <color rgb="FFFCFCFF"/>
        <color rgb="FF63BE7B"/>
      </colorScale>
    </cfRule>
    <cfRule type="colorScale" priority="11">
      <colorScale>
        <cfvo type="min"/>
        <cfvo type="max"/>
        <color rgb="FFFCFCFF"/>
        <color rgb="FF63BE7B"/>
      </colorScale>
    </cfRule>
    <cfRule type="colorScale" priority="12">
      <colorScale>
        <cfvo type="min"/>
        <cfvo type="max"/>
        <color rgb="FFFCFCFF"/>
        <color rgb="FF63BE7B"/>
      </colorScale>
    </cfRule>
    <cfRule type="colorScale" priority="13">
      <colorScale>
        <cfvo type="min"/>
        <cfvo type="max"/>
        <color rgb="FFFCFCFF"/>
        <color rgb="FF63BE7B"/>
      </colorScale>
    </cfRule>
    <cfRule type="colorScale" priority="14">
      <colorScale>
        <cfvo type="min"/>
        <cfvo type="max"/>
        <color rgb="FFFCFCFF"/>
        <color rgb="FF63BE7B"/>
      </colorScale>
    </cfRule>
    <cfRule type="colorScale" priority="15">
      <colorScale>
        <cfvo type="min"/>
        <cfvo type="max"/>
        <color rgb="FFFCFCFF"/>
        <color rgb="FF63BE7B"/>
      </colorScale>
    </cfRule>
    <cfRule type="colorScale" priority="16">
      <colorScale>
        <cfvo type="min"/>
        <cfvo type="max"/>
        <color rgb="FFFCFCFF"/>
        <color rgb="FF63BE7B"/>
      </colorScale>
    </cfRule>
    <cfRule type="colorScale" priority="17">
      <colorScale>
        <cfvo type="min"/>
        <cfvo type="max"/>
        <color rgb="FFFCFCFF"/>
        <color rgb="FF63BE7B"/>
      </colorScale>
    </cfRule>
    <cfRule type="colorScale" priority="18">
      <colorScale>
        <cfvo type="min"/>
        <cfvo type="max"/>
        <color rgb="FFFCFCFF"/>
        <color rgb="FF63BE7B"/>
      </colorScale>
    </cfRule>
    <cfRule type="colorScale" priority="19">
      <colorScale>
        <cfvo type="min"/>
        <cfvo type="max"/>
        <color rgb="FFFCFCFF"/>
        <color rgb="FF63BE7B"/>
      </colorScale>
    </cfRule>
    <cfRule type="colorScale" priority="20">
      <colorScale>
        <cfvo type="min"/>
        <cfvo type="max"/>
        <color rgb="FFFCFCFF"/>
        <color rgb="FF63BE7B"/>
      </colorScale>
    </cfRule>
    <cfRule type="colorScale" priority="21">
      <colorScale>
        <cfvo type="min"/>
        <cfvo type="max"/>
        <color rgb="FFFCFCFF"/>
        <color rgb="FF63BE7B"/>
      </colorScale>
    </cfRule>
    <cfRule type="colorScale" priority="22">
      <colorScale>
        <cfvo type="min"/>
        <cfvo type="max"/>
        <color rgb="FFFCFCFF"/>
        <color rgb="FF63BE7B"/>
      </colorScale>
    </cfRule>
  </conditionalFormatting>
  <conditionalFormatting sqref="O17:R17 R20">
    <cfRule type="colorScale" priority="23">
      <colorScale>
        <cfvo type="min"/>
        <cfvo type="max"/>
        <color rgb="FFFCFCFF"/>
        <color rgb="FF63BE7B"/>
      </colorScale>
    </cfRule>
    <cfRule type="colorScale" priority="24">
      <colorScale>
        <cfvo type="min"/>
        <cfvo type="max"/>
        <color rgb="FFFCFCFF"/>
        <color rgb="FF63BE7B"/>
      </colorScale>
    </cfRule>
    <cfRule type="colorScale" priority="25">
      <colorScale>
        <cfvo type="min"/>
        <cfvo type="max"/>
        <color rgb="FFFCFCFF"/>
        <color rgb="FF63BE7B"/>
      </colorScale>
    </cfRule>
    <cfRule type="colorScale" priority="26">
      <colorScale>
        <cfvo type="min"/>
        <cfvo type="max"/>
        <color rgb="FFFCFCFF"/>
        <color rgb="FF63BE7B"/>
      </colorScale>
    </cfRule>
    <cfRule type="colorScale" priority="27">
      <colorScale>
        <cfvo type="min"/>
        <cfvo type="max"/>
        <color rgb="FFFCFCFF"/>
        <color rgb="FF63BE7B"/>
      </colorScale>
    </cfRule>
    <cfRule type="colorScale" priority="28">
      <colorScale>
        <cfvo type="min"/>
        <cfvo type="max"/>
        <color rgb="FFFCFCFF"/>
        <color rgb="FF63BE7B"/>
      </colorScale>
    </cfRule>
    <cfRule type="colorScale" priority="29">
      <colorScale>
        <cfvo type="min"/>
        <cfvo type="max"/>
        <color rgb="FFFCFCFF"/>
        <color rgb="FF63BE7B"/>
      </colorScale>
    </cfRule>
    <cfRule type="colorScale" priority="30">
      <colorScale>
        <cfvo type="min"/>
        <cfvo type="max"/>
        <color rgb="FFFCFCFF"/>
        <color rgb="FF63BE7B"/>
      </colorScale>
    </cfRule>
    <cfRule type="colorScale" priority="31">
      <colorScale>
        <cfvo type="min"/>
        <cfvo type="max"/>
        <color rgb="FFFCFCFF"/>
        <color rgb="FF63BE7B"/>
      </colorScale>
    </cfRule>
    <cfRule type="colorScale" priority="32">
      <colorScale>
        <cfvo type="min"/>
        <cfvo type="max"/>
        <color rgb="FFFCFCFF"/>
        <color rgb="FF63BE7B"/>
      </colorScale>
    </cfRule>
    <cfRule type="colorScale" priority="33">
      <colorScale>
        <cfvo type="min"/>
        <cfvo type="max"/>
        <color rgb="FFFCFCFF"/>
        <color rgb="FF63BE7B"/>
      </colorScale>
    </cfRule>
    <cfRule type="colorScale" priority="34">
      <colorScale>
        <cfvo type="min"/>
        <cfvo type="max"/>
        <color rgb="FFFCFCFF"/>
        <color rgb="FF63BE7B"/>
      </colorScale>
    </cfRule>
    <cfRule type="colorScale" priority="35">
      <colorScale>
        <cfvo type="min"/>
        <cfvo type="max"/>
        <color rgb="FFFCFCFF"/>
        <color rgb="FF63BE7B"/>
      </colorScale>
    </cfRule>
  </conditionalFormatting>
  <conditionalFormatting sqref="P26:S26">
    <cfRule type="colorScale" priority="2">
      <colorScale>
        <cfvo type="min"/>
        <cfvo type="max"/>
        <color rgb="FFFCFCFF"/>
        <color rgb="FF63BE7B"/>
      </colorScale>
    </cfRule>
    <cfRule type="colorScale" priority="3">
      <colorScale>
        <cfvo type="min"/>
        <cfvo type="max"/>
        <color rgb="FFFCFCFF"/>
        <color rgb="FF63BE7B"/>
      </colorScale>
    </cfRule>
    <cfRule type="colorScale" priority="4">
      <colorScale>
        <cfvo type="min"/>
        <cfvo type="max"/>
        <color rgb="FFFCFCFF"/>
        <color rgb="FF63BE7B"/>
      </colorScale>
    </cfRule>
    <cfRule type="colorScale" priority="5">
      <colorScale>
        <cfvo type="min"/>
        <cfvo type="max"/>
        <color rgb="FFFCFCFF"/>
        <color rgb="FF63BE7B"/>
      </colorScale>
    </cfRule>
  </conditionalFormatting>
  <conditionalFormatting sqref="R23:S23">
    <cfRule type="colorScale" priority="7">
      <colorScale>
        <cfvo type="min"/>
        <cfvo type="max"/>
        <color rgb="FFFCFCFF"/>
        <color rgb="FF63BE7B"/>
      </colorScale>
    </cfRule>
    <cfRule type="colorScale" priority="8">
      <colorScale>
        <cfvo type="min"/>
        <cfvo type="max"/>
        <color rgb="FFFCFCFF"/>
        <color rgb="FF63BE7B"/>
      </colorScale>
    </cfRule>
    <cfRule type="colorScale" priority="9">
      <colorScale>
        <cfvo type="min"/>
        <cfvo type="max"/>
        <color rgb="FFFCFCFF"/>
        <color rgb="FF63BE7B"/>
      </colorScale>
    </cfRule>
  </conditionalFormatting>
  <conditionalFormatting sqref="S14">
    <cfRule type="colorScale" priority="331">
      <colorScale>
        <cfvo type="min"/>
        <cfvo type="max"/>
        <color rgb="FFFCFCFF"/>
        <color rgb="FF63BE7B"/>
      </colorScale>
    </cfRule>
    <cfRule type="colorScale" priority="332">
      <colorScale>
        <cfvo type="min"/>
        <cfvo type="max"/>
        <color rgb="FFFCFCFF"/>
        <color rgb="FF63BE7B"/>
      </colorScale>
    </cfRule>
    <cfRule type="colorScale" priority="333">
      <colorScale>
        <cfvo type="min"/>
        <cfvo type="max"/>
        <color rgb="FFFCFCFF"/>
        <color rgb="FF63BE7B"/>
      </colorScale>
    </cfRule>
    <cfRule type="colorScale" priority="334">
      <colorScale>
        <cfvo type="min"/>
        <cfvo type="max"/>
        <color rgb="FFFCFCFF"/>
        <color rgb="FF63BE7B"/>
      </colorScale>
    </cfRule>
    <cfRule type="colorScale" priority="335">
      <colorScale>
        <cfvo type="min"/>
        <cfvo type="max"/>
        <color rgb="FFFCFCFF"/>
        <color rgb="FF63BE7B"/>
      </colorScale>
    </cfRule>
    <cfRule type="colorScale" priority="336">
      <colorScale>
        <cfvo type="min"/>
        <cfvo type="max"/>
        <color rgb="FFFCFCFF"/>
        <color rgb="FF63BE7B"/>
      </colorScale>
    </cfRule>
    <cfRule type="colorScale" priority="337">
      <colorScale>
        <cfvo type="min"/>
        <cfvo type="max"/>
        <color rgb="FFFCFCFF"/>
        <color rgb="FF63BE7B"/>
      </colorScale>
    </cfRule>
  </conditionalFormatting>
  <conditionalFormatting sqref="S17 S20">
    <cfRule type="colorScale" priority="310">
      <colorScale>
        <cfvo type="min"/>
        <cfvo type="max"/>
        <color rgb="FFFCFCFF"/>
        <color rgb="FF63BE7B"/>
      </colorScale>
    </cfRule>
    <cfRule type="colorScale" priority="311">
      <colorScale>
        <cfvo type="min"/>
        <cfvo type="max"/>
        <color rgb="FFFCFCFF"/>
        <color rgb="FF63BE7B"/>
      </colorScale>
    </cfRule>
    <cfRule type="colorScale" priority="312">
      <colorScale>
        <cfvo type="min"/>
        <cfvo type="max"/>
        <color rgb="FFFCFCFF"/>
        <color rgb="FF63BE7B"/>
      </colorScale>
    </cfRule>
    <cfRule type="colorScale" priority="313">
      <colorScale>
        <cfvo type="min"/>
        <cfvo type="max"/>
        <color rgb="FFFCFCFF"/>
        <color rgb="FF63BE7B"/>
      </colorScale>
    </cfRule>
    <cfRule type="colorScale" priority="314">
      <colorScale>
        <cfvo type="min"/>
        <cfvo type="max"/>
        <color rgb="FFFCFCFF"/>
        <color rgb="FF63BE7B"/>
      </colorScale>
    </cfRule>
    <cfRule type="colorScale" priority="315">
      <colorScale>
        <cfvo type="min"/>
        <cfvo type="max"/>
        <color rgb="FFFCFCFF"/>
        <color rgb="FF63BE7B"/>
      </colorScale>
    </cfRule>
    <cfRule type="colorScale" priority="316">
      <colorScale>
        <cfvo type="min"/>
        <cfvo type="max"/>
        <color rgb="FFFCFCFF"/>
        <color rgb="FF63BE7B"/>
      </colorScale>
    </cfRule>
    <cfRule type="colorScale" priority="317">
      <colorScale>
        <cfvo type="min"/>
        <cfvo type="max"/>
        <color rgb="FFFCFCFF"/>
        <color rgb="FF63BE7B"/>
      </colorScale>
    </cfRule>
  </conditionalFormatting>
  <conditionalFormatting sqref="S14:V14 D14 H14:M14">
    <cfRule type="colorScale" priority="54">
      <colorScale>
        <cfvo type="min"/>
        <cfvo type="max"/>
        <color rgb="FFFCFCFF"/>
        <color rgb="FF63BE7B"/>
      </colorScale>
    </cfRule>
  </conditionalFormatting>
  <conditionalFormatting sqref="S14:V14 H14:M14">
    <cfRule type="colorScale" priority="257">
      <colorScale>
        <cfvo type="min"/>
        <cfvo type="max"/>
        <color rgb="FFFCFCFF"/>
        <color rgb="FF63BE7B"/>
      </colorScale>
    </cfRule>
  </conditionalFormatting>
  <conditionalFormatting sqref="S14:V14">
    <cfRule type="colorScale" priority="327">
      <colorScale>
        <cfvo type="min"/>
        <cfvo type="max"/>
        <color rgb="FFFCFCFF"/>
        <color rgb="FF63BE7B"/>
      </colorScale>
    </cfRule>
  </conditionalFormatting>
  <conditionalFormatting sqref="T10:V11">
    <cfRule type="colorScale" priority="425">
      <colorScale>
        <cfvo type="min"/>
        <cfvo type="max"/>
        <color rgb="FFFCFCFF"/>
        <color rgb="FF63BE7B"/>
      </colorScale>
    </cfRule>
  </conditionalFormatting>
  <conditionalFormatting sqref="T11:V11 H11">
    <cfRule type="colorScale" priority="364">
      <colorScale>
        <cfvo type="min"/>
        <cfvo type="max"/>
        <color rgb="FFFCFCFF"/>
        <color rgb="FF63BE7B"/>
      </colorScale>
    </cfRule>
  </conditionalFormatting>
  <conditionalFormatting sqref="T11:V11">
    <cfRule type="colorScale" priority="426">
      <colorScale>
        <cfvo type="min"/>
        <cfvo type="max"/>
        <color rgb="FFFCFCFF"/>
        <color rgb="FF63BE7B"/>
      </colorScale>
    </cfRule>
  </conditionalFormatting>
  <conditionalFormatting sqref="T14:V14">
    <cfRule type="colorScale" priority="363">
      <colorScale>
        <cfvo type="min"/>
        <cfvo type="max"/>
        <color rgb="FFFCFCFF"/>
        <color rgb="FF63BE7B"/>
      </colorScale>
    </cfRule>
  </conditionalFormatting>
  <conditionalFormatting sqref="T17:V17">
    <cfRule type="colorScale" priority="326">
      <colorScale>
        <cfvo type="min"/>
        <cfvo type="max"/>
        <color rgb="FFFCFCFF"/>
        <color rgb="FF63BE7B"/>
      </colorScale>
    </cfRule>
  </conditionalFormatting>
  <conditionalFormatting sqref="T20:V20 D20 H20:Q20">
    <cfRule type="colorScale" priority="53">
      <colorScale>
        <cfvo type="min"/>
        <cfvo type="max"/>
        <color rgb="FFFCFCFF"/>
        <color rgb="FF63BE7B"/>
      </colorScale>
    </cfRule>
  </conditionalFormatting>
  <conditionalFormatting sqref="T20:V20 H20:I20 H17">
    <cfRule type="colorScale" priority="325">
      <colorScale>
        <cfvo type="min"/>
        <cfvo type="max"/>
        <color rgb="FFFCFCFF"/>
        <color rgb="FF63BE7B"/>
      </colorScale>
    </cfRule>
  </conditionalFormatting>
  <conditionalFormatting sqref="T20:V20">
    <cfRule type="colorScale" priority="361">
      <colorScale>
        <cfvo type="min"/>
        <cfvo type="max"/>
        <color rgb="FFFCFCFF"/>
        <color rgb="FF63BE7B"/>
      </colorScale>
    </cfRule>
  </conditionalFormatting>
  <conditionalFormatting sqref="T23:V23 D23 H23:Q23">
    <cfRule type="colorScale" priority="52">
      <colorScale>
        <cfvo type="min"/>
        <cfvo type="max"/>
        <color rgb="FFFCFCFF"/>
        <color rgb="FF63BE7B"/>
      </colorScale>
    </cfRule>
  </conditionalFormatting>
  <conditionalFormatting sqref="T23:V23">
    <cfRule type="colorScale" priority="338">
      <colorScale>
        <cfvo type="min"/>
        <cfvo type="max"/>
        <color rgb="FFFCFCFF"/>
        <color rgb="FF63BE7B"/>
      </colorScale>
    </cfRule>
  </conditionalFormatting>
  <conditionalFormatting sqref="T26:V26 D26 H26:O26">
    <cfRule type="colorScale" priority="772">
      <colorScale>
        <cfvo type="min"/>
        <cfvo type="max"/>
        <color rgb="FFFCFCFF"/>
        <color rgb="FF63BE7B"/>
      </colorScale>
    </cfRule>
  </conditionalFormatting>
  <conditionalFormatting sqref="T28:V29 T25:V26 T13:V14 T16:V17 T19:V20 T22:V23 T31:V32">
    <cfRule type="colorScale" priority="614">
      <colorScale>
        <cfvo type="min"/>
        <cfvo type="max"/>
        <color rgb="FFFCFCFF"/>
        <color rgb="FF63BE7B"/>
      </colorScale>
    </cfRule>
  </conditionalFormatting>
  <conditionalFormatting sqref="T29:V29 T26:V26 T14:V14 T17:V17 T20:V20 T23:V23 T32:V32">
    <cfRule type="colorScale" priority="621">
      <colorScale>
        <cfvo type="min"/>
        <cfvo type="max"/>
        <color rgb="FFFCFCFF"/>
        <color rgb="FF63BE7B"/>
      </colorScale>
    </cfRule>
  </conditionalFormatting>
  <conditionalFormatting sqref="T11:AA11 H11">
    <cfRule type="colorScale" priority="405">
      <colorScale>
        <cfvo type="min"/>
        <cfvo type="max"/>
        <color rgb="FFFCFCFF"/>
        <color rgb="FF63BE7B"/>
      </colorScale>
    </cfRule>
  </conditionalFormatting>
  <conditionalFormatting sqref="V36">
    <cfRule type="containsText" dxfId="32" priority="246" stopIfTrue="1" operator="containsText" text="ERRO">
      <formula>NOT(ISERROR(SEARCH("ERRO",V36)))</formula>
    </cfRule>
    <cfRule type="containsText" dxfId="31" priority="247" stopIfTrue="1" operator="containsText" text="OK!">
      <formula>NOT(ISERROR(SEARCH("OK!",V36)))</formula>
    </cfRule>
    <cfRule type="iconSet" priority="248">
      <iconSet>
        <cfvo type="percent" val="0"/>
        <cfvo type="percent" val="33"/>
        <cfvo type="percent" val="67"/>
      </iconSet>
    </cfRule>
    <cfRule type="cellIs" dxfId="30" priority="249" stopIfTrue="1" operator="equal">
      <formula>"""OK!"""</formula>
    </cfRule>
    <cfRule type="cellIs" dxfId="29" priority="250" stopIfTrue="1" operator="equal">
      <formula>"""OK!"""</formula>
    </cfRule>
    <cfRule type="colorScale" priority="251">
      <colorScale>
        <cfvo type="min"/>
        <cfvo type="max"/>
        <color rgb="FFFFEF9C"/>
        <color rgb="FF63BE7B"/>
      </colorScale>
    </cfRule>
  </conditionalFormatting>
  <conditionalFormatting sqref="V39">
    <cfRule type="containsText" dxfId="28" priority="89" stopIfTrue="1" operator="containsText" text="ERRO">
      <formula>NOT(ISERROR(SEARCH("ERRO",V39)))</formula>
    </cfRule>
    <cfRule type="containsText" dxfId="27" priority="90" stopIfTrue="1" operator="containsText" text="OK!">
      <formula>NOT(ISERROR(SEARCH("OK!",V39)))</formula>
    </cfRule>
    <cfRule type="iconSet" priority="91">
      <iconSet>
        <cfvo type="percent" val="0"/>
        <cfvo type="percent" val="33"/>
        <cfvo type="percent" val="67"/>
      </iconSet>
    </cfRule>
    <cfRule type="cellIs" dxfId="26" priority="92" stopIfTrue="1" operator="equal">
      <formula>"""OK!"""</formula>
    </cfRule>
    <cfRule type="cellIs" dxfId="25" priority="93" stopIfTrue="1" operator="equal">
      <formula>"""OK!"""</formula>
    </cfRule>
    <cfRule type="colorScale" priority="94">
      <colorScale>
        <cfvo type="min"/>
        <cfvo type="max"/>
        <color rgb="FFFFEF9C"/>
        <color rgb="FF63BE7B"/>
      </colorScale>
    </cfRule>
  </conditionalFormatting>
  <conditionalFormatting sqref="V35:W35">
    <cfRule type="containsText" dxfId="24" priority="289" stopIfTrue="1" operator="containsText" text="ERRO">
      <formula>NOT(ISERROR(SEARCH("ERRO",V35)))</formula>
    </cfRule>
    <cfRule type="containsText" dxfId="23" priority="290" stopIfTrue="1" operator="containsText" text="OK!">
      <formula>NOT(ISERROR(SEARCH("OK!",V35)))</formula>
    </cfRule>
    <cfRule type="iconSet" priority="291">
      <iconSet>
        <cfvo type="percent" val="0"/>
        <cfvo type="percent" val="33"/>
        <cfvo type="percent" val="67"/>
      </iconSet>
    </cfRule>
    <cfRule type="cellIs" dxfId="22" priority="292" stopIfTrue="1" operator="equal">
      <formula>"""OK!"""</formula>
    </cfRule>
    <cfRule type="cellIs" dxfId="21" priority="293" stopIfTrue="1" operator="equal">
      <formula>"""OK!"""</formula>
    </cfRule>
    <cfRule type="colorScale" priority="294">
      <colorScale>
        <cfvo type="min"/>
        <cfvo type="max"/>
        <color rgb="FFFFEF9C"/>
        <color rgb="FF63BE7B"/>
      </colorScale>
    </cfRule>
  </conditionalFormatting>
  <conditionalFormatting sqref="W10:W11">
    <cfRule type="colorScale" priority="409">
      <colorScale>
        <cfvo type="min"/>
        <cfvo type="max"/>
        <color rgb="FFFCFCFF"/>
        <color rgb="FF63BE7B"/>
      </colorScale>
    </cfRule>
  </conditionalFormatting>
  <conditionalFormatting sqref="W11">
    <cfRule type="colorScale" priority="406">
      <colorScale>
        <cfvo type="min"/>
        <cfvo type="max"/>
        <color rgb="FFFCFCFF"/>
        <color rgb="FF63BE7B"/>
      </colorScale>
    </cfRule>
    <cfRule type="colorScale" priority="407">
      <colorScale>
        <cfvo type="min"/>
        <cfvo type="max"/>
        <color rgb="FFFCFCFF"/>
        <color rgb="FF63BE7B"/>
      </colorScale>
    </cfRule>
    <cfRule type="colorScale" priority="408">
      <colorScale>
        <cfvo type="min"/>
        <cfvo type="max"/>
        <color rgb="FFFCFCFF"/>
        <color rgb="FF63BE7B"/>
      </colorScale>
    </cfRule>
    <cfRule type="colorScale" priority="410">
      <colorScale>
        <cfvo type="min"/>
        <cfvo type="max"/>
        <color rgb="FFFCFCFF"/>
        <color rgb="FF63BE7B"/>
      </colorScale>
    </cfRule>
    <cfRule type="colorScale" priority="411">
      <colorScale>
        <cfvo type="min"/>
        <cfvo type="max"/>
        <color rgb="FFFCFCFF"/>
        <color rgb="FF63BE7B"/>
      </colorScale>
    </cfRule>
    <cfRule type="colorScale" priority="412">
      <colorScale>
        <cfvo type="min"/>
        <cfvo type="max"/>
        <color rgb="FFFCFCFF"/>
        <color rgb="FF63BE7B"/>
      </colorScale>
    </cfRule>
  </conditionalFormatting>
  <conditionalFormatting sqref="W14">
    <cfRule type="colorScale" priority="374">
      <colorScale>
        <cfvo type="min"/>
        <cfvo type="max"/>
        <color rgb="FFFCFCFF"/>
        <color rgb="FF63BE7B"/>
      </colorScale>
    </cfRule>
    <cfRule type="colorScale" priority="375">
      <colorScale>
        <cfvo type="min"/>
        <cfvo type="max"/>
        <color rgb="FFFCFCFF"/>
        <color rgb="FF63BE7B"/>
      </colorScale>
    </cfRule>
    <cfRule type="colorScale" priority="376">
      <colorScale>
        <cfvo type="min"/>
        <cfvo type="max"/>
        <color rgb="FFFCFCFF"/>
        <color rgb="FF63BE7B"/>
      </colorScale>
    </cfRule>
    <cfRule type="colorScale" priority="379">
      <colorScale>
        <cfvo type="min"/>
        <cfvo type="max"/>
        <color rgb="FFFCFCFF"/>
        <color rgb="FF63BE7B"/>
      </colorScale>
    </cfRule>
    <cfRule type="colorScale" priority="380">
      <colorScale>
        <cfvo type="min"/>
        <cfvo type="max"/>
        <color rgb="FFFCFCFF"/>
        <color rgb="FF63BE7B"/>
      </colorScale>
    </cfRule>
  </conditionalFormatting>
  <conditionalFormatting sqref="W29 W26 W17 W14 W20 W23 W32">
    <cfRule type="colorScale" priority="646">
      <colorScale>
        <cfvo type="min"/>
        <cfvo type="max"/>
        <color rgb="FFFCFCFF"/>
        <color rgb="FF63BE7B"/>
      </colorScale>
    </cfRule>
  </conditionalFormatting>
  <conditionalFormatting sqref="W28:W29 W25:W26 W13:W14 W16:W17 W19:W20 W22:W23 W31:W32">
    <cfRule type="colorScale" priority="639">
      <colorScale>
        <cfvo type="min"/>
        <cfvo type="max"/>
        <color rgb="FFFCFCFF"/>
        <color rgb="FF63BE7B"/>
      </colorScale>
    </cfRule>
  </conditionalFormatting>
  <conditionalFormatting sqref="X10:X11">
    <cfRule type="colorScale" priority="423">
      <colorScale>
        <cfvo type="min"/>
        <cfvo type="max"/>
        <color rgb="FFFCFCFF"/>
        <color rgb="FF63BE7B"/>
      </colorScale>
    </cfRule>
  </conditionalFormatting>
  <conditionalFormatting sqref="X11">
    <cfRule type="colorScale" priority="424">
      <colorScale>
        <cfvo type="min"/>
        <cfvo type="max"/>
        <color rgb="FFFCFCFF"/>
        <color rgb="FF63BE7B"/>
      </colorScale>
    </cfRule>
  </conditionalFormatting>
  <conditionalFormatting sqref="X28:X29 X25:X26 X13:X14 X16:X17 X19:X20 X22:X23 X31:X32">
    <cfRule type="colorScale" priority="653">
      <colorScale>
        <cfvo type="min"/>
        <cfvo type="max"/>
        <color rgb="FFFCFCFF"/>
        <color rgb="FF63BE7B"/>
      </colorScale>
    </cfRule>
  </conditionalFormatting>
  <conditionalFormatting sqref="X26 X29 X17 X14 X20 X23 X32">
    <cfRule type="colorScale" priority="660">
      <colorScale>
        <cfvo type="min"/>
        <cfvo type="max"/>
        <color rgb="FFFCFCFF"/>
        <color rgb="FF63BE7B"/>
      </colorScale>
    </cfRule>
  </conditionalFormatting>
  <conditionalFormatting sqref="X1:Y8">
    <cfRule type="colorScale" priority="594">
      <colorScale>
        <cfvo type="min"/>
        <cfvo type="max"/>
        <color rgb="FFFCFCFF"/>
        <color rgb="FF63BE7B"/>
      </colorScale>
    </cfRule>
    <cfRule type="colorScale" priority="595">
      <colorScale>
        <cfvo type="min"/>
        <cfvo type="max"/>
        <color rgb="FFFCFCFF"/>
        <color rgb="FF63BE7B"/>
      </colorScale>
    </cfRule>
    <cfRule type="colorScale" priority="596">
      <colorScale>
        <cfvo type="min"/>
        <cfvo type="max"/>
        <color rgb="FFFCFCFF"/>
        <color rgb="FF63BE7B"/>
      </colorScale>
    </cfRule>
    <cfRule type="colorScale" priority="597">
      <colorScale>
        <cfvo type="min"/>
        <cfvo type="max"/>
        <color rgb="FFFCFCFF"/>
        <color rgb="FF63BE7B"/>
      </colorScale>
    </cfRule>
    <cfRule type="colorScale" priority="598">
      <colorScale>
        <cfvo type="min"/>
        <cfvo type="max"/>
        <color rgb="FFFCFCFF"/>
        <color rgb="FF63BE7B"/>
      </colorScale>
    </cfRule>
    <cfRule type="colorScale" priority="599">
      <colorScale>
        <cfvo type="min"/>
        <cfvo type="max"/>
        <color rgb="FFFCFCFF"/>
        <color rgb="FF63BE7B"/>
      </colorScale>
    </cfRule>
    <cfRule type="colorScale" priority="600">
      <colorScale>
        <cfvo type="min"/>
        <cfvo type="max"/>
        <color rgb="FFFCFCFF"/>
        <color rgb="FF63BE7B"/>
      </colorScale>
    </cfRule>
  </conditionalFormatting>
  <conditionalFormatting sqref="X11:Z11 T11:V11 H11">
    <cfRule type="colorScale" priority="415">
      <colorScale>
        <cfvo type="min"/>
        <cfvo type="max"/>
        <color rgb="FFFCFCFF"/>
        <color rgb="FF63BE7B"/>
      </colorScale>
    </cfRule>
  </conditionalFormatting>
  <conditionalFormatting sqref="X11:Z11">
    <cfRule type="colorScale" priority="413">
      <colorScale>
        <cfvo type="min"/>
        <cfvo type="max"/>
        <color rgb="FFFCFCFF"/>
        <color rgb="FF63BE7B"/>
      </colorScale>
    </cfRule>
    <cfRule type="colorScale" priority="414">
      <colorScale>
        <cfvo type="min"/>
        <cfvo type="max"/>
        <color rgb="FFFCFCFF"/>
        <color rgb="FF63BE7B"/>
      </colorScale>
    </cfRule>
  </conditionalFormatting>
  <conditionalFormatting sqref="X14:Z14">
    <cfRule type="colorScale" priority="381">
      <colorScale>
        <cfvo type="min"/>
        <cfvo type="max"/>
        <color rgb="FFFCFCFF"/>
        <color rgb="FF63BE7B"/>
      </colorScale>
    </cfRule>
  </conditionalFormatting>
  <conditionalFormatting sqref="X29:Z29 X26:Z26 X14:Z14 X17 Z17 Y18 X20:Z20 X23:Z23 T14:V14 T17:V17 X32:Z32 H32:V32 H29:V29 I11:S11 H17:R17 I14:R14 T20:V20 H20:R20 H23:V23 H26:V26">
    <cfRule type="colorScale" priority="667">
      <colorScale>
        <cfvo type="min"/>
        <cfvo type="max"/>
        <color rgb="FFFCFCFF"/>
        <color rgb="FF63BE7B"/>
      </colorScale>
    </cfRule>
  </conditionalFormatting>
  <conditionalFormatting sqref="X29:Z29 X26:Z26 X14:Z14 X17 Z17 Y18 X20:Z20 X23:Z23 X32:Z32">
    <cfRule type="colorScale" priority="685">
      <colorScale>
        <cfvo type="min"/>
        <cfvo type="max"/>
        <color rgb="FFFCFCFF"/>
        <color rgb="FF63BE7B"/>
      </colorScale>
    </cfRule>
  </conditionalFormatting>
  <conditionalFormatting sqref="X11:AA11 T11:V11 D11 H11">
    <cfRule type="colorScale" priority="435">
      <colorScale>
        <cfvo type="min"/>
        <cfvo type="max"/>
        <color rgb="FFFCFCFF"/>
        <color rgb="FF63BE7B"/>
      </colorScale>
    </cfRule>
  </conditionalFormatting>
  <conditionalFormatting sqref="X11:AA11 T11:V11 H11">
    <cfRule type="colorScale" priority="434">
      <colorScale>
        <cfvo type="min"/>
        <cfvo type="max"/>
        <color rgb="FFFCFCFF"/>
        <color rgb="FF63BE7B"/>
      </colorScale>
    </cfRule>
  </conditionalFormatting>
  <conditionalFormatting sqref="X29:AA29 X26:AA26 X14:AA14 X17 Z17:AA17 Y18 X20:AA20 X23:AA23 T14:V14 T17:V17 X32:AA32 H32:V32 H29:V29 I11:S11 H17:R17 I14:R14 T20:V20 H20:R20 H23:V23 H26:V26">
    <cfRule type="colorScale" priority="694">
      <colorScale>
        <cfvo type="min"/>
        <cfvo type="max"/>
        <color rgb="FFFCFCFF"/>
        <color rgb="FF63BE7B"/>
      </colorScale>
    </cfRule>
    <cfRule type="colorScale" priority="712">
      <colorScale>
        <cfvo type="min"/>
        <cfvo type="max"/>
        <color rgb="FFFCFCFF"/>
        <color rgb="FF63BE7B"/>
      </colorScale>
    </cfRule>
  </conditionalFormatting>
  <conditionalFormatting sqref="Y11:AA11 H11">
    <cfRule type="colorScale" priority="433">
      <colorScale>
        <cfvo type="min"/>
        <cfvo type="max"/>
        <color rgb="FFFCFCFF"/>
        <color rgb="FF63BE7B"/>
      </colorScale>
    </cfRule>
  </conditionalFormatting>
  <conditionalFormatting sqref="Y29:AA29 Y26:AA26 Y14:AA14 Z17:AA17 Y18 Y20:AA20 Y23:AA23 Y32:AA32 H32:S32 H29:S29 I11:S11 H17:R17 I14:R14 H20:R20 H23:S23 H26:S26">
    <cfRule type="colorScale" priority="730">
      <colorScale>
        <cfvo type="min"/>
        <cfvo type="max"/>
        <color rgb="FFFCFCFF"/>
        <color rgb="FF63BE7B"/>
      </colorScale>
    </cfRule>
  </conditionalFormatting>
  <conditionalFormatting sqref="Z36:Z37 H36:S37">
    <cfRule type="colorScale" priority="371">
      <colorScale>
        <cfvo type="min"/>
        <cfvo type="max"/>
        <color rgb="FFFCFCFF"/>
        <color rgb="FF63BE7B"/>
      </colorScale>
    </cfRule>
  </conditionalFormatting>
  <conditionalFormatting sqref="Z36:AA36 Z37 H36:S37">
    <cfRule type="colorScale" priority="372">
      <colorScale>
        <cfvo type="min"/>
        <cfvo type="max"/>
        <color rgb="FFFCFCFF"/>
        <color rgb="FF63BE7B"/>
      </colorScale>
    </cfRule>
  </conditionalFormatting>
  <conditionalFormatting sqref="AA37">
    <cfRule type="containsText" dxfId="20" priority="365" stopIfTrue="1" operator="containsText" text="ERRO">
      <formula>NOT(ISERROR(SEARCH("ERRO",AA37)))</formula>
    </cfRule>
    <cfRule type="containsText" dxfId="19" priority="366" stopIfTrue="1" operator="containsText" text="OK!">
      <formula>NOT(ISERROR(SEARCH("OK!",AA37)))</formula>
    </cfRule>
    <cfRule type="iconSet" priority="367">
      <iconSet>
        <cfvo type="percent" val="0"/>
        <cfvo type="percent" val="33"/>
        <cfvo type="percent" val="67"/>
      </iconSet>
    </cfRule>
    <cfRule type="cellIs" dxfId="18" priority="368" stopIfTrue="1" operator="equal">
      <formula>"""OK!"""</formula>
    </cfRule>
    <cfRule type="cellIs" dxfId="17" priority="369" stopIfTrue="1" operator="equal">
      <formula>"""OK!"""</formula>
    </cfRule>
    <cfRule type="colorScale" priority="370">
      <colorScale>
        <cfvo type="min"/>
        <cfvo type="max"/>
        <color rgb="FFFFEF9C"/>
        <color rgb="FF63BE7B"/>
      </colorScale>
    </cfRule>
  </conditionalFormatting>
  <conditionalFormatting sqref="AB11">
    <cfRule type="containsText" dxfId="16" priority="427" stopIfTrue="1" operator="containsText" text="ERRO">
      <formula>NOT(ISERROR(SEARCH("ERRO",AB11)))</formula>
    </cfRule>
    <cfRule type="containsText" dxfId="15" priority="428" stopIfTrue="1" operator="containsText" text="OK!">
      <formula>NOT(ISERROR(SEARCH("OK!",AB11)))</formula>
    </cfRule>
    <cfRule type="iconSet" priority="429">
      <iconSet>
        <cfvo type="percent" val="0"/>
        <cfvo type="percent" val="33"/>
        <cfvo type="percent" val="67"/>
      </iconSet>
    </cfRule>
    <cfRule type="cellIs" dxfId="14" priority="430" stopIfTrue="1" operator="equal">
      <formula>"""OK!"""</formula>
    </cfRule>
    <cfRule type="cellIs" dxfId="13" priority="431" stopIfTrue="1" operator="equal">
      <formula>"""OK!"""</formula>
    </cfRule>
    <cfRule type="colorScale" priority="432">
      <colorScale>
        <cfvo type="min"/>
        <cfvo type="max"/>
        <color rgb="FFFFEF9C"/>
        <color rgb="FF63BE7B"/>
      </colorScale>
    </cfRule>
  </conditionalFormatting>
  <conditionalFormatting sqref="AB14 AB17 AB20 AB23 AB26 AB29 AB32">
    <cfRule type="containsText" dxfId="12" priority="395" stopIfTrue="1" operator="containsText" text="ERRO">
      <formula>NOT(ISERROR(SEARCH("ERRO",AB14)))</formula>
    </cfRule>
    <cfRule type="containsText" dxfId="11" priority="396" stopIfTrue="1" operator="containsText" text="OK!">
      <formula>NOT(ISERROR(SEARCH("OK!",AB14)))</formula>
    </cfRule>
    <cfRule type="cellIs" dxfId="10" priority="398" stopIfTrue="1" operator="equal">
      <formula>"""OK!"""</formula>
    </cfRule>
    <cfRule type="cellIs" dxfId="9" priority="399" stopIfTrue="1" operator="equal">
      <formula>"""OK!"""</formula>
    </cfRule>
  </conditionalFormatting>
  <conditionalFormatting sqref="AB29 AB14 AB26 AB17 AB20 AB23 AB32">
    <cfRule type="iconSet" priority="748">
      <iconSet>
        <cfvo type="percent" val="0"/>
        <cfvo type="percent" val="33"/>
        <cfvo type="percent" val="67"/>
      </iconSet>
    </cfRule>
    <cfRule type="colorScale" priority="749">
      <colorScale>
        <cfvo type="min"/>
        <cfvo type="max"/>
        <color rgb="FFFFEF9C"/>
        <color rgb="FF63BE7B"/>
      </colorScale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3" firstPageNumber="20" fitToHeight="0" orientation="landscape" useFirstPageNumber="1" r:id="rId1"/>
  <headerFooter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BCA0D-A2A2-4DA7-A0F9-8FE0D60ECF35}">
  <sheetPr codeName="Planilha4">
    <tabColor theme="9" tint="0.79998168889431442"/>
    <pageSetUpPr fitToPage="1"/>
  </sheetPr>
  <dimension ref="A1:J92"/>
  <sheetViews>
    <sheetView view="pageBreakPreview" zoomScaleNormal="100" zoomScaleSheetLayoutView="100" workbookViewId="0">
      <selection activeCell="B23" sqref="B23"/>
    </sheetView>
  </sheetViews>
  <sheetFormatPr defaultColWidth="15.42578125" defaultRowHeight="16.5" customHeight="1"/>
  <cols>
    <col min="1" max="1" width="7.28515625" style="18" customWidth="1"/>
    <col min="2" max="2" width="77.85546875" style="18" customWidth="1"/>
    <col min="3" max="3" width="4.7109375" style="18" customWidth="1"/>
    <col min="4" max="4" width="10.7109375" style="18" customWidth="1"/>
    <col min="5" max="5" width="12.7109375" style="18" customWidth="1"/>
    <col min="6" max="6" width="13.7109375" style="18" customWidth="1"/>
    <col min="7" max="9" width="10.7109375" style="18" customWidth="1"/>
    <col min="10" max="255" width="15.42578125" style="18"/>
    <col min="256" max="256" width="7.28515625" style="18" customWidth="1"/>
    <col min="257" max="257" width="77.85546875" style="18" customWidth="1"/>
    <col min="258" max="258" width="4.7109375" style="18" customWidth="1"/>
    <col min="259" max="259" width="10.7109375" style="18" customWidth="1"/>
    <col min="260" max="260" width="12.7109375" style="18" customWidth="1"/>
    <col min="261" max="261" width="13.7109375" style="18" customWidth="1"/>
    <col min="262" max="264" width="10.7109375" style="18" customWidth="1"/>
    <col min="265" max="511" width="15.42578125" style="18"/>
    <col min="512" max="512" width="7.28515625" style="18" customWidth="1"/>
    <col min="513" max="513" width="77.85546875" style="18" customWidth="1"/>
    <col min="514" max="514" width="4.7109375" style="18" customWidth="1"/>
    <col min="515" max="515" width="10.7109375" style="18" customWidth="1"/>
    <col min="516" max="516" width="12.7109375" style="18" customWidth="1"/>
    <col min="517" max="517" width="13.7109375" style="18" customWidth="1"/>
    <col min="518" max="520" width="10.7109375" style="18" customWidth="1"/>
    <col min="521" max="767" width="15.42578125" style="18"/>
    <col min="768" max="768" width="7.28515625" style="18" customWidth="1"/>
    <col min="769" max="769" width="77.85546875" style="18" customWidth="1"/>
    <col min="770" max="770" width="4.7109375" style="18" customWidth="1"/>
    <col min="771" max="771" width="10.7109375" style="18" customWidth="1"/>
    <col min="772" max="772" width="12.7109375" style="18" customWidth="1"/>
    <col min="773" max="773" width="13.7109375" style="18" customWidth="1"/>
    <col min="774" max="776" width="10.7109375" style="18" customWidth="1"/>
    <col min="777" max="1023" width="15.42578125" style="18"/>
    <col min="1024" max="1024" width="7.28515625" style="18" customWidth="1"/>
    <col min="1025" max="1025" width="77.85546875" style="18" customWidth="1"/>
    <col min="1026" max="1026" width="4.7109375" style="18" customWidth="1"/>
    <col min="1027" max="1027" width="10.7109375" style="18" customWidth="1"/>
    <col min="1028" max="1028" width="12.7109375" style="18" customWidth="1"/>
    <col min="1029" max="1029" width="13.7109375" style="18" customWidth="1"/>
    <col min="1030" max="1032" width="10.7109375" style="18" customWidth="1"/>
    <col min="1033" max="1279" width="15.42578125" style="18"/>
    <col min="1280" max="1280" width="7.28515625" style="18" customWidth="1"/>
    <col min="1281" max="1281" width="77.85546875" style="18" customWidth="1"/>
    <col min="1282" max="1282" width="4.7109375" style="18" customWidth="1"/>
    <col min="1283" max="1283" width="10.7109375" style="18" customWidth="1"/>
    <col min="1284" max="1284" width="12.7109375" style="18" customWidth="1"/>
    <col min="1285" max="1285" width="13.7109375" style="18" customWidth="1"/>
    <col min="1286" max="1288" width="10.7109375" style="18" customWidth="1"/>
    <col min="1289" max="1535" width="15.42578125" style="18"/>
    <col min="1536" max="1536" width="7.28515625" style="18" customWidth="1"/>
    <col min="1537" max="1537" width="77.85546875" style="18" customWidth="1"/>
    <col min="1538" max="1538" width="4.7109375" style="18" customWidth="1"/>
    <col min="1539" max="1539" width="10.7109375" style="18" customWidth="1"/>
    <col min="1540" max="1540" width="12.7109375" style="18" customWidth="1"/>
    <col min="1541" max="1541" width="13.7109375" style="18" customWidth="1"/>
    <col min="1542" max="1544" width="10.7109375" style="18" customWidth="1"/>
    <col min="1545" max="1791" width="15.42578125" style="18"/>
    <col min="1792" max="1792" width="7.28515625" style="18" customWidth="1"/>
    <col min="1793" max="1793" width="77.85546875" style="18" customWidth="1"/>
    <col min="1794" max="1794" width="4.7109375" style="18" customWidth="1"/>
    <col min="1795" max="1795" width="10.7109375" style="18" customWidth="1"/>
    <col min="1796" max="1796" width="12.7109375" style="18" customWidth="1"/>
    <col min="1797" max="1797" width="13.7109375" style="18" customWidth="1"/>
    <col min="1798" max="1800" width="10.7109375" style="18" customWidth="1"/>
    <col min="1801" max="2047" width="15.42578125" style="18"/>
    <col min="2048" max="2048" width="7.28515625" style="18" customWidth="1"/>
    <col min="2049" max="2049" width="77.85546875" style="18" customWidth="1"/>
    <col min="2050" max="2050" width="4.7109375" style="18" customWidth="1"/>
    <col min="2051" max="2051" width="10.7109375" style="18" customWidth="1"/>
    <col min="2052" max="2052" width="12.7109375" style="18" customWidth="1"/>
    <col min="2053" max="2053" width="13.7109375" style="18" customWidth="1"/>
    <col min="2054" max="2056" width="10.7109375" style="18" customWidth="1"/>
    <col min="2057" max="2303" width="15.42578125" style="18"/>
    <col min="2304" max="2304" width="7.28515625" style="18" customWidth="1"/>
    <col min="2305" max="2305" width="77.85546875" style="18" customWidth="1"/>
    <col min="2306" max="2306" width="4.7109375" style="18" customWidth="1"/>
    <col min="2307" max="2307" width="10.7109375" style="18" customWidth="1"/>
    <col min="2308" max="2308" width="12.7109375" style="18" customWidth="1"/>
    <col min="2309" max="2309" width="13.7109375" style="18" customWidth="1"/>
    <col min="2310" max="2312" width="10.7109375" style="18" customWidth="1"/>
    <col min="2313" max="2559" width="15.42578125" style="18"/>
    <col min="2560" max="2560" width="7.28515625" style="18" customWidth="1"/>
    <col min="2561" max="2561" width="77.85546875" style="18" customWidth="1"/>
    <col min="2562" max="2562" width="4.7109375" style="18" customWidth="1"/>
    <col min="2563" max="2563" width="10.7109375" style="18" customWidth="1"/>
    <col min="2564" max="2564" width="12.7109375" style="18" customWidth="1"/>
    <col min="2565" max="2565" width="13.7109375" style="18" customWidth="1"/>
    <col min="2566" max="2568" width="10.7109375" style="18" customWidth="1"/>
    <col min="2569" max="2815" width="15.42578125" style="18"/>
    <col min="2816" max="2816" width="7.28515625" style="18" customWidth="1"/>
    <col min="2817" max="2817" width="77.85546875" style="18" customWidth="1"/>
    <col min="2818" max="2818" width="4.7109375" style="18" customWidth="1"/>
    <col min="2819" max="2819" width="10.7109375" style="18" customWidth="1"/>
    <col min="2820" max="2820" width="12.7109375" style="18" customWidth="1"/>
    <col min="2821" max="2821" width="13.7109375" style="18" customWidth="1"/>
    <col min="2822" max="2824" width="10.7109375" style="18" customWidth="1"/>
    <col min="2825" max="3071" width="15.42578125" style="18"/>
    <col min="3072" max="3072" width="7.28515625" style="18" customWidth="1"/>
    <col min="3073" max="3073" width="77.85546875" style="18" customWidth="1"/>
    <col min="3074" max="3074" width="4.7109375" style="18" customWidth="1"/>
    <col min="3075" max="3075" width="10.7109375" style="18" customWidth="1"/>
    <col min="3076" max="3076" width="12.7109375" style="18" customWidth="1"/>
    <col min="3077" max="3077" width="13.7109375" style="18" customWidth="1"/>
    <col min="3078" max="3080" width="10.7109375" style="18" customWidth="1"/>
    <col min="3081" max="3327" width="15.42578125" style="18"/>
    <col min="3328" max="3328" width="7.28515625" style="18" customWidth="1"/>
    <col min="3329" max="3329" width="77.85546875" style="18" customWidth="1"/>
    <col min="3330" max="3330" width="4.7109375" style="18" customWidth="1"/>
    <col min="3331" max="3331" width="10.7109375" style="18" customWidth="1"/>
    <col min="3332" max="3332" width="12.7109375" style="18" customWidth="1"/>
    <col min="3333" max="3333" width="13.7109375" style="18" customWidth="1"/>
    <col min="3334" max="3336" width="10.7109375" style="18" customWidth="1"/>
    <col min="3337" max="3583" width="15.42578125" style="18"/>
    <col min="3584" max="3584" width="7.28515625" style="18" customWidth="1"/>
    <col min="3585" max="3585" width="77.85546875" style="18" customWidth="1"/>
    <col min="3586" max="3586" width="4.7109375" style="18" customWidth="1"/>
    <col min="3587" max="3587" width="10.7109375" style="18" customWidth="1"/>
    <col min="3588" max="3588" width="12.7109375" style="18" customWidth="1"/>
    <col min="3589" max="3589" width="13.7109375" style="18" customWidth="1"/>
    <col min="3590" max="3592" width="10.7109375" style="18" customWidth="1"/>
    <col min="3593" max="3839" width="15.42578125" style="18"/>
    <col min="3840" max="3840" width="7.28515625" style="18" customWidth="1"/>
    <col min="3841" max="3841" width="77.85546875" style="18" customWidth="1"/>
    <col min="3842" max="3842" width="4.7109375" style="18" customWidth="1"/>
    <col min="3843" max="3843" width="10.7109375" style="18" customWidth="1"/>
    <col min="3844" max="3844" width="12.7109375" style="18" customWidth="1"/>
    <col min="3845" max="3845" width="13.7109375" style="18" customWidth="1"/>
    <col min="3846" max="3848" width="10.7109375" style="18" customWidth="1"/>
    <col min="3849" max="4095" width="15.42578125" style="18"/>
    <col min="4096" max="4096" width="7.28515625" style="18" customWidth="1"/>
    <col min="4097" max="4097" width="77.85546875" style="18" customWidth="1"/>
    <col min="4098" max="4098" width="4.7109375" style="18" customWidth="1"/>
    <col min="4099" max="4099" width="10.7109375" style="18" customWidth="1"/>
    <col min="4100" max="4100" width="12.7109375" style="18" customWidth="1"/>
    <col min="4101" max="4101" width="13.7109375" style="18" customWidth="1"/>
    <col min="4102" max="4104" width="10.7109375" style="18" customWidth="1"/>
    <col min="4105" max="4351" width="15.42578125" style="18"/>
    <col min="4352" max="4352" width="7.28515625" style="18" customWidth="1"/>
    <col min="4353" max="4353" width="77.85546875" style="18" customWidth="1"/>
    <col min="4354" max="4354" width="4.7109375" style="18" customWidth="1"/>
    <col min="4355" max="4355" width="10.7109375" style="18" customWidth="1"/>
    <col min="4356" max="4356" width="12.7109375" style="18" customWidth="1"/>
    <col min="4357" max="4357" width="13.7109375" style="18" customWidth="1"/>
    <col min="4358" max="4360" width="10.7109375" style="18" customWidth="1"/>
    <col min="4361" max="4607" width="15.42578125" style="18"/>
    <col min="4608" max="4608" width="7.28515625" style="18" customWidth="1"/>
    <col min="4609" max="4609" width="77.85546875" style="18" customWidth="1"/>
    <col min="4610" max="4610" width="4.7109375" style="18" customWidth="1"/>
    <col min="4611" max="4611" width="10.7109375" style="18" customWidth="1"/>
    <col min="4612" max="4612" width="12.7109375" style="18" customWidth="1"/>
    <col min="4613" max="4613" width="13.7109375" style="18" customWidth="1"/>
    <col min="4614" max="4616" width="10.7109375" style="18" customWidth="1"/>
    <col min="4617" max="4863" width="15.42578125" style="18"/>
    <col min="4864" max="4864" width="7.28515625" style="18" customWidth="1"/>
    <col min="4865" max="4865" width="77.85546875" style="18" customWidth="1"/>
    <col min="4866" max="4866" width="4.7109375" style="18" customWidth="1"/>
    <col min="4867" max="4867" width="10.7109375" style="18" customWidth="1"/>
    <col min="4868" max="4868" width="12.7109375" style="18" customWidth="1"/>
    <col min="4869" max="4869" width="13.7109375" style="18" customWidth="1"/>
    <col min="4870" max="4872" width="10.7109375" style="18" customWidth="1"/>
    <col min="4873" max="5119" width="15.42578125" style="18"/>
    <col min="5120" max="5120" width="7.28515625" style="18" customWidth="1"/>
    <col min="5121" max="5121" width="77.85546875" style="18" customWidth="1"/>
    <col min="5122" max="5122" width="4.7109375" style="18" customWidth="1"/>
    <col min="5123" max="5123" width="10.7109375" style="18" customWidth="1"/>
    <col min="5124" max="5124" width="12.7109375" style="18" customWidth="1"/>
    <col min="5125" max="5125" width="13.7109375" style="18" customWidth="1"/>
    <col min="5126" max="5128" width="10.7109375" style="18" customWidth="1"/>
    <col min="5129" max="5375" width="15.42578125" style="18"/>
    <col min="5376" max="5376" width="7.28515625" style="18" customWidth="1"/>
    <col min="5377" max="5377" width="77.85546875" style="18" customWidth="1"/>
    <col min="5378" max="5378" width="4.7109375" style="18" customWidth="1"/>
    <col min="5379" max="5379" width="10.7109375" style="18" customWidth="1"/>
    <col min="5380" max="5380" width="12.7109375" style="18" customWidth="1"/>
    <col min="5381" max="5381" width="13.7109375" style="18" customWidth="1"/>
    <col min="5382" max="5384" width="10.7109375" style="18" customWidth="1"/>
    <col min="5385" max="5631" width="15.42578125" style="18"/>
    <col min="5632" max="5632" width="7.28515625" style="18" customWidth="1"/>
    <col min="5633" max="5633" width="77.85546875" style="18" customWidth="1"/>
    <col min="5634" max="5634" width="4.7109375" style="18" customWidth="1"/>
    <col min="5635" max="5635" width="10.7109375" style="18" customWidth="1"/>
    <col min="5636" max="5636" width="12.7109375" style="18" customWidth="1"/>
    <col min="5637" max="5637" width="13.7109375" style="18" customWidth="1"/>
    <col min="5638" max="5640" width="10.7109375" style="18" customWidth="1"/>
    <col min="5641" max="5887" width="15.42578125" style="18"/>
    <col min="5888" max="5888" width="7.28515625" style="18" customWidth="1"/>
    <col min="5889" max="5889" width="77.85546875" style="18" customWidth="1"/>
    <col min="5890" max="5890" width="4.7109375" style="18" customWidth="1"/>
    <col min="5891" max="5891" width="10.7109375" style="18" customWidth="1"/>
    <col min="5892" max="5892" width="12.7109375" style="18" customWidth="1"/>
    <col min="5893" max="5893" width="13.7109375" style="18" customWidth="1"/>
    <col min="5894" max="5896" width="10.7109375" style="18" customWidth="1"/>
    <col min="5897" max="6143" width="15.42578125" style="18"/>
    <col min="6144" max="6144" width="7.28515625" style="18" customWidth="1"/>
    <col min="6145" max="6145" width="77.85546875" style="18" customWidth="1"/>
    <col min="6146" max="6146" width="4.7109375" style="18" customWidth="1"/>
    <col min="6147" max="6147" width="10.7109375" style="18" customWidth="1"/>
    <col min="6148" max="6148" width="12.7109375" style="18" customWidth="1"/>
    <col min="6149" max="6149" width="13.7109375" style="18" customWidth="1"/>
    <col min="6150" max="6152" width="10.7109375" style="18" customWidth="1"/>
    <col min="6153" max="6399" width="15.42578125" style="18"/>
    <col min="6400" max="6400" width="7.28515625" style="18" customWidth="1"/>
    <col min="6401" max="6401" width="77.85546875" style="18" customWidth="1"/>
    <col min="6402" max="6402" width="4.7109375" style="18" customWidth="1"/>
    <col min="6403" max="6403" width="10.7109375" style="18" customWidth="1"/>
    <col min="6404" max="6404" width="12.7109375" style="18" customWidth="1"/>
    <col min="6405" max="6405" width="13.7109375" style="18" customWidth="1"/>
    <col min="6406" max="6408" width="10.7109375" style="18" customWidth="1"/>
    <col min="6409" max="6655" width="15.42578125" style="18"/>
    <col min="6656" max="6656" width="7.28515625" style="18" customWidth="1"/>
    <col min="6657" max="6657" width="77.85546875" style="18" customWidth="1"/>
    <col min="6658" max="6658" width="4.7109375" style="18" customWidth="1"/>
    <col min="6659" max="6659" width="10.7109375" style="18" customWidth="1"/>
    <col min="6660" max="6660" width="12.7109375" style="18" customWidth="1"/>
    <col min="6661" max="6661" width="13.7109375" style="18" customWidth="1"/>
    <col min="6662" max="6664" width="10.7109375" style="18" customWidth="1"/>
    <col min="6665" max="6911" width="15.42578125" style="18"/>
    <col min="6912" max="6912" width="7.28515625" style="18" customWidth="1"/>
    <col min="6913" max="6913" width="77.85546875" style="18" customWidth="1"/>
    <col min="6914" max="6914" width="4.7109375" style="18" customWidth="1"/>
    <col min="6915" max="6915" width="10.7109375" style="18" customWidth="1"/>
    <col min="6916" max="6916" width="12.7109375" style="18" customWidth="1"/>
    <col min="6917" max="6917" width="13.7109375" style="18" customWidth="1"/>
    <col min="6918" max="6920" width="10.7109375" style="18" customWidth="1"/>
    <col min="6921" max="7167" width="15.42578125" style="18"/>
    <col min="7168" max="7168" width="7.28515625" style="18" customWidth="1"/>
    <col min="7169" max="7169" width="77.85546875" style="18" customWidth="1"/>
    <col min="7170" max="7170" width="4.7109375" style="18" customWidth="1"/>
    <col min="7171" max="7171" width="10.7109375" style="18" customWidth="1"/>
    <col min="7172" max="7172" width="12.7109375" style="18" customWidth="1"/>
    <col min="7173" max="7173" width="13.7109375" style="18" customWidth="1"/>
    <col min="7174" max="7176" width="10.7109375" style="18" customWidth="1"/>
    <col min="7177" max="7423" width="15.42578125" style="18"/>
    <col min="7424" max="7424" width="7.28515625" style="18" customWidth="1"/>
    <col min="7425" max="7425" width="77.85546875" style="18" customWidth="1"/>
    <col min="7426" max="7426" width="4.7109375" style="18" customWidth="1"/>
    <col min="7427" max="7427" width="10.7109375" style="18" customWidth="1"/>
    <col min="7428" max="7428" width="12.7109375" style="18" customWidth="1"/>
    <col min="7429" max="7429" width="13.7109375" style="18" customWidth="1"/>
    <col min="7430" max="7432" width="10.7109375" style="18" customWidth="1"/>
    <col min="7433" max="7679" width="15.42578125" style="18"/>
    <col min="7680" max="7680" width="7.28515625" style="18" customWidth="1"/>
    <col min="7681" max="7681" width="77.85546875" style="18" customWidth="1"/>
    <col min="7682" max="7682" width="4.7109375" style="18" customWidth="1"/>
    <col min="7683" max="7683" width="10.7109375" style="18" customWidth="1"/>
    <col min="7684" max="7684" width="12.7109375" style="18" customWidth="1"/>
    <col min="7685" max="7685" width="13.7109375" style="18" customWidth="1"/>
    <col min="7686" max="7688" width="10.7109375" style="18" customWidth="1"/>
    <col min="7689" max="7935" width="15.42578125" style="18"/>
    <col min="7936" max="7936" width="7.28515625" style="18" customWidth="1"/>
    <col min="7937" max="7937" width="77.85546875" style="18" customWidth="1"/>
    <col min="7938" max="7938" width="4.7109375" style="18" customWidth="1"/>
    <col min="7939" max="7939" width="10.7109375" style="18" customWidth="1"/>
    <col min="7940" max="7940" width="12.7109375" style="18" customWidth="1"/>
    <col min="7941" max="7941" width="13.7109375" style="18" customWidth="1"/>
    <col min="7942" max="7944" width="10.7109375" style="18" customWidth="1"/>
    <col min="7945" max="8191" width="15.42578125" style="18"/>
    <col min="8192" max="8192" width="7.28515625" style="18" customWidth="1"/>
    <col min="8193" max="8193" width="77.85546875" style="18" customWidth="1"/>
    <col min="8194" max="8194" width="4.7109375" style="18" customWidth="1"/>
    <col min="8195" max="8195" width="10.7109375" style="18" customWidth="1"/>
    <col min="8196" max="8196" width="12.7109375" style="18" customWidth="1"/>
    <col min="8197" max="8197" width="13.7109375" style="18" customWidth="1"/>
    <col min="8198" max="8200" width="10.7109375" style="18" customWidth="1"/>
    <col min="8201" max="8447" width="15.42578125" style="18"/>
    <col min="8448" max="8448" width="7.28515625" style="18" customWidth="1"/>
    <col min="8449" max="8449" width="77.85546875" style="18" customWidth="1"/>
    <col min="8450" max="8450" width="4.7109375" style="18" customWidth="1"/>
    <col min="8451" max="8451" width="10.7109375" style="18" customWidth="1"/>
    <col min="8452" max="8452" width="12.7109375" style="18" customWidth="1"/>
    <col min="8453" max="8453" width="13.7109375" style="18" customWidth="1"/>
    <col min="8454" max="8456" width="10.7109375" style="18" customWidth="1"/>
    <col min="8457" max="8703" width="15.42578125" style="18"/>
    <col min="8704" max="8704" width="7.28515625" style="18" customWidth="1"/>
    <col min="8705" max="8705" width="77.85546875" style="18" customWidth="1"/>
    <col min="8706" max="8706" width="4.7109375" style="18" customWidth="1"/>
    <col min="8707" max="8707" width="10.7109375" style="18" customWidth="1"/>
    <col min="8708" max="8708" width="12.7109375" style="18" customWidth="1"/>
    <col min="8709" max="8709" width="13.7109375" style="18" customWidth="1"/>
    <col min="8710" max="8712" width="10.7109375" style="18" customWidth="1"/>
    <col min="8713" max="8959" width="15.42578125" style="18"/>
    <col min="8960" max="8960" width="7.28515625" style="18" customWidth="1"/>
    <col min="8961" max="8961" width="77.85546875" style="18" customWidth="1"/>
    <col min="8962" max="8962" width="4.7109375" style="18" customWidth="1"/>
    <col min="8963" max="8963" width="10.7109375" style="18" customWidth="1"/>
    <col min="8964" max="8964" width="12.7109375" style="18" customWidth="1"/>
    <col min="8965" max="8965" width="13.7109375" style="18" customWidth="1"/>
    <col min="8966" max="8968" width="10.7109375" style="18" customWidth="1"/>
    <col min="8969" max="9215" width="15.42578125" style="18"/>
    <col min="9216" max="9216" width="7.28515625" style="18" customWidth="1"/>
    <col min="9217" max="9217" width="77.85546875" style="18" customWidth="1"/>
    <col min="9218" max="9218" width="4.7109375" style="18" customWidth="1"/>
    <col min="9219" max="9219" width="10.7109375" style="18" customWidth="1"/>
    <col min="9220" max="9220" width="12.7109375" style="18" customWidth="1"/>
    <col min="9221" max="9221" width="13.7109375" style="18" customWidth="1"/>
    <col min="9222" max="9224" width="10.7109375" style="18" customWidth="1"/>
    <col min="9225" max="9471" width="15.42578125" style="18"/>
    <col min="9472" max="9472" width="7.28515625" style="18" customWidth="1"/>
    <col min="9473" max="9473" width="77.85546875" style="18" customWidth="1"/>
    <col min="9474" max="9474" width="4.7109375" style="18" customWidth="1"/>
    <col min="9475" max="9475" width="10.7109375" style="18" customWidth="1"/>
    <col min="9476" max="9476" width="12.7109375" style="18" customWidth="1"/>
    <col min="9477" max="9477" width="13.7109375" style="18" customWidth="1"/>
    <col min="9478" max="9480" width="10.7109375" style="18" customWidth="1"/>
    <col min="9481" max="9727" width="15.42578125" style="18"/>
    <col min="9728" max="9728" width="7.28515625" style="18" customWidth="1"/>
    <col min="9729" max="9729" width="77.85546875" style="18" customWidth="1"/>
    <col min="9730" max="9730" width="4.7109375" style="18" customWidth="1"/>
    <col min="9731" max="9731" width="10.7109375" style="18" customWidth="1"/>
    <col min="9732" max="9732" width="12.7109375" style="18" customWidth="1"/>
    <col min="9733" max="9733" width="13.7109375" style="18" customWidth="1"/>
    <col min="9734" max="9736" width="10.7109375" style="18" customWidth="1"/>
    <col min="9737" max="9983" width="15.42578125" style="18"/>
    <col min="9984" max="9984" width="7.28515625" style="18" customWidth="1"/>
    <col min="9985" max="9985" width="77.85546875" style="18" customWidth="1"/>
    <col min="9986" max="9986" width="4.7109375" style="18" customWidth="1"/>
    <col min="9987" max="9987" width="10.7109375" style="18" customWidth="1"/>
    <col min="9988" max="9988" width="12.7109375" style="18" customWidth="1"/>
    <col min="9989" max="9989" width="13.7109375" style="18" customWidth="1"/>
    <col min="9990" max="9992" width="10.7109375" style="18" customWidth="1"/>
    <col min="9993" max="10239" width="15.42578125" style="18"/>
    <col min="10240" max="10240" width="7.28515625" style="18" customWidth="1"/>
    <col min="10241" max="10241" width="77.85546875" style="18" customWidth="1"/>
    <col min="10242" max="10242" width="4.7109375" style="18" customWidth="1"/>
    <col min="10243" max="10243" width="10.7109375" style="18" customWidth="1"/>
    <col min="10244" max="10244" width="12.7109375" style="18" customWidth="1"/>
    <col min="10245" max="10245" width="13.7109375" style="18" customWidth="1"/>
    <col min="10246" max="10248" width="10.7109375" style="18" customWidth="1"/>
    <col min="10249" max="10495" width="15.42578125" style="18"/>
    <col min="10496" max="10496" width="7.28515625" style="18" customWidth="1"/>
    <col min="10497" max="10497" width="77.85546875" style="18" customWidth="1"/>
    <col min="10498" max="10498" width="4.7109375" style="18" customWidth="1"/>
    <col min="10499" max="10499" width="10.7109375" style="18" customWidth="1"/>
    <col min="10500" max="10500" width="12.7109375" style="18" customWidth="1"/>
    <col min="10501" max="10501" width="13.7109375" style="18" customWidth="1"/>
    <col min="10502" max="10504" width="10.7109375" style="18" customWidth="1"/>
    <col min="10505" max="10751" width="15.42578125" style="18"/>
    <col min="10752" max="10752" width="7.28515625" style="18" customWidth="1"/>
    <col min="10753" max="10753" width="77.85546875" style="18" customWidth="1"/>
    <col min="10754" max="10754" width="4.7109375" style="18" customWidth="1"/>
    <col min="10755" max="10755" width="10.7109375" style="18" customWidth="1"/>
    <col min="10756" max="10756" width="12.7109375" style="18" customWidth="1"/>
    <col min="10757" max="10757" width="13.7109375" style="18" customWidth="1"/>
    <col min="10758" max="10760" width="10.7109375" style="18" customWidth="1"/>
    <col min="10761" max="11007" width="15.42578125" style="18"/>
    <col min="11008" max="11008" width="7.28515625" style="18" customWidth="1"/>
    <col min="11009" max="11009" width="77.85546875" style="18" customWidth="1"/>
    <col min="11010" max="11010" width="4.7109375" style="18" customWidth="1"/>
    <col min="11011" max="11011" width="10.7109375" style="18" customWidth="1"/>
    <col min="11012" max="11012" width="12.7109375" style="18" customWidth="1"/>
    <col min="11013" max="11013" width="13.7109375" style="18" customWidth="1"/>
    <col min="11014" max="11016" width="10.7109375" style="18" customWidth="1"/>
    <col min="11017" max="11263" width="15.42578125" style="18"/>
    <col min="11264" max="11264" width="7.28515625" style="18" customWidth="1"/>
    <col min="11265" max="11265" width="77.85546875" style="18" customWidth="1"/>
    <col min="11266" max="11266" width="4.7109375" style="18" customWidth="1"/>
    <col min="11267" max="11267" width="10.7109375" style="18" customWidth="1"/>
    <col min="11268" max="11268" width="12.7109375" style="18" customWidth="1"/>
    <col min="11269" max="11269" width="13.7109375" style="18" customWidth="1"/>
    <col min="11270" max="11272" width="10.7109375" style="18" customWidth="1"/>
    <col min="11273" max="11519" width="15.42578125" style="18"/>
    <col min="11520" max="11520" width="7.28515625" style="18" customWidth="1"/>
    <col min="11521" max="11521" width="77.85546875" style="18" customWidth="1"/>
    <col min="11522" max="11522" width="4.7109375" style="18" customWidth="1"/>
    <col min="11523" max="11523" width="10.7109375" style="18" customWidth="1"/>
    <col min="11524" max="11524" width="12.7109375" style="18" customWidth="1"/>
    <col min="11525" max="11525" width="13.7109375" style="18" customWidth="1"/>
    <col min="11526" max="11528" width="10.7109375" style="18" customWidth="1"/>
    <col min="11529" max="11775" width="15.42578125" style="18"/>
    <col min="11776" max="11776" width="7.28515625" style="18" customWidth="1"/>
    <col min="11777" max="11777" width="77.85546875" style="18" customWidth="1"/>
    <col min="11778" max="11778" width="4.7109375" style="18" customWidth="1"/>
    <col min="11779" max="11779" width="10.7109375" style="18" customWidth="1"/>
    <col min="11780" max="11780" width="12.7109375" style="18" customWidth="1"/>
    <col min="11781" max="11781" width="13.7109375" style="18" customWidth="1"/>
    <col min="11782" max="11784" width="10.7109375" style="18" customWidth="1"/>
    <col min="11785" max="12031" width="15.42578125" style="18"/>
    <col min="12032" max="12032" width="7.28515625" style="18" customWidth="1"/>
    <col min="12033" max="12033" width="77.85546875" style="18" customWidth="1"/>
    <col min="12034" max="12034" width="4.7109375" style="18" customWidth="1"/>
    <col min="12035" max="12035" width="10.7109375" style="18" customWidth="1"/>
    <col min="12036" max="12036" width="12.7109375" style="18" customWidth="1"/>
    <col min="12037" max="12037" width="13.7109375" style="18" customWidth="1"/>
    <col min="12038" max="12040" width="10.7109375" style="18" customWidth="1"/>
    <col min="12041" max="12287" width="15.42578125" style="18"/>
    <col min="12288" max="12288" width="7.28515625" style="18" customWidth="1"/>
    <col min="12289" max="12289" width="77.85546875" style="18" customWidth="1"/>
    <col min="12290" max="12290" width="4.7109375" style="18" customWidth="1"/>
    <col min="12291" max="12291" width="10.7109375" style="18" customWidth="1"/>
    <col min="12292" max="12292" width="12.7109375" style="18" customWidth="1"/>
    <col min="12293" max="12293" width="13.7109375" style="18" customWidth="1"/>
    <col min="12294" max="12296" width="10.7109375" style="18" customWidth="1"/>
    <col min="12297" max="12543" width="15.42578125" style="18"/>
    <col min="12544" max="12544" width="7.28515625" style="18" customWidth="1"/>
    <col min="12545" max="12545" width="77.85546875" style="18" customWidth="1"/>
    <col min="12546" max="12546" width="4.7109375" style="18" customWidth="1"/>
    <col min="12547" max="12547" width="10.7109375" style="18" customWidth="1"/>
    <col min="12548" max="12548" width="12.7109375" style="18" customWidth="1"/>
    <col min="12549" max="12549" width="13.7109375" style="18" customWidth="1"/>
    <col min="12550" max="12552" width="10.7109375" style="18" customWidth="1"/>
    <col min="12553" max="12799" width="15.42578125" style="18"/>
    <col min="12800" max="12800" width="7.28515625" style="18" customWidth="1"/>
    <col min="12801" max="12801" width="77.85546875" style="18" customWidth="1"/>
    <col min="12802" max="12802" width="4.7109375" style="18" customWidth="1"/>
    <col min="12803" max="12803" width="10.7109375" style="18" customWidth="1"/>
    <col min="12804" max="12804" width="12.7109375" style="18" customWidth="1"/>
    <col min="12805" max="12805" width="13.7109375" style="18" customWidth="1"/>
    <col min="12806" max="12808" width="10.7109375" style="18" customWidth="1"/>
    <col min="12809" max="13055" width="15.42578125" style="18"/>
    <col min="13056" max="13056" width="7.28515625" style="18" customWidth="1"/>
    <col min="13057" max="13057" width="77.85546875" style="18" customWidth="1"/>
    <col min="13058" max="13058" width="4.7109375" style="18" customWidth="1"/>
    <col min="13059" max="13059" width="10.7109375" style="18" customWidth="1"/>
    <col min="13060" max="13060" width="12.7109375" style="18" customWidth="1"/>
    <col min="13061" max="13061" width="13.7109375" style="18" customWidth="1"/>
    <col min="13062" max="13064" width="10.7109375" style="18" customWidth="1"/>
    <col min="13065" max="13311" width="15.42578125" style="18"/>
    <col min="13312" max="13312" width="7.28515625" style="18" customWidth="1"/>
    <col min="13313" max="13313" width="77.85546875" style="18" customWidth="1"/>
    <col min="13314" max="13314" width="4.7109375" style="18" customWidth="1"/>
    <col min="13315" max="13315" width="10.7109375" style="18" customWidth="1"/>
    <col min="13316" max="13316" width="12.7109375" style="18" customWidth="1"/>
    <col min="13317" max="13317" width="13.7109375" style="18" customWidth="1"/>
    <col min="13318" max="13320" width="10.7109375" style="18" customWidth="1"/>
    <col min="13321" max="13567" width="15.42578125" style="18"/>
    <col min="13568" max="13568" width="7.28515625" style="18" customWidth="1"/>
    <col min="13569" max="13569" width="77.85546875" style="18" customWidth="1"/>
    <col min="13570" max="13570" width="4.7109375" style="18" customWidth="1"/>
    <col min="13571" max="13571" width="10.7109375" style="18" customWidth="1"/>
    <col min="13572" max="13572" width="12.7109375" style="18" customWidth="1"/>
    <col min="13573" max="13573" width="13.7109375" style="18" customWidth="1"/>
    <col min="13574" max="13576" width="10.7109375" style="18" customWidth="1"/>
    <col min="13577" max="13823" width="15.42578125" style="18"/>
    <col min="13824" max="13824" width="7.28515625" style="18" customWidth="1"/>
    <col min="13825" max="13825" width="77.85546875" style="18" customWidth="1"/>
    <col min="13826" max="13826" width="4.7109375" style="18" customWidth="1"/>
    <col min="13827" max="13827" width="10.7109375" style="18" customWidth="1"/>
    <col min="13828" max="13828" width="12.7109375" style="18" customWidth="1"/>
    <col min="13829" max="13829" width="13.7109375" style="18" customWidth="1"/>
    <col min="13830" max="13832" width="10.7109375" style="18" customWidth="1"/>
    <col min="13833" max="14079" width="15.42578125" style="18"/>
    <col min="14080" max="14080" width="7.28515625" style="18" customWidth="1"/>
    <col min="14081" max="14081" width="77.85546875" style="18" customWidth="1"/>
    <col min="14082" max="14082" width="4.7109375" style="18" customWidth="1"/>
    <col min="14083" max="14083" width="10.7109375" style="18" customWidth="1"/>
    <col min="14084" max="14084" width="12.7109375" style="18" customWidth="1"/>
    <col min="14085" max="14085" width="13.7109375" style="18" customWidth="1"/>
    <col min="14086" max="14088" width="10.7109375" style="18" customWidth="1"/>
    <col min="14089" max="14335" width="15.42578125" style="18"/>
    <col min="14336" max="14336" width="7.28515625" style="18" customWidth="1"/>
    <col min="14337" max="14337" width="77.85546875" style="18" customWidth="1"/>
    <col min="14338" max="14338" width="4.7109375" style="18" customWidth="1"/>
    <col min="14339" max="14339" width="10.7109375" style="18" customWidth="1"/>
    <col min="14340" max="14340" width="12.7109375" style="18" customWidth="1"/>
    <col min="14341" max="14341" width="13.7109375" style="18" customWidth="1"/>
    <col min="14342" max="14344" width="10.7109375" style="18" customWidth="1"/>
    <col min="14345" max="14591" width="15.42578125" style="18"/>
    <col min="14592" max="14592" width="7.28515625" style="18" customWidth="1"/>
    <col min="14593" max="14593" width="77.85546875" style="18" customWidth="1"/>
    <col min="14594" max="14594" width="4.7109375" style="18" customWidth="1"/>
    <col min="14595" max="14595" width="10.7109375" style="18" customWidth="1"/>
    <col min="14596" max="14596" width="12.7109375" style="18" customWidth="1"/>
    <col min="14597" max="14597" width="13.7109375" style="18" customWidth="1"/>
    <col min="14598" max="14600" width="10.7109375" style="18" customWidth="1"/>
    <col min="14601" max="14847" width="15.42578125" style="18"/>
    <col min="14848" max="14848" width="7.28515625" style="18" customWidth="1"/>
    <col min="14849" max="14849" width="77.85546875" style="18" customWidth="1"/>
    <col min="14850" max="14850" width="4.7109375" style="18" customWidth="1"/>
    <col min="14851" max="14851" width="10.7109375" style="18" customWidth="1"/>
    <col min="14852" max="14852" width="12.7109375" style="18" customWidth="1"/>
    <col min="14853" max="14853" width="13.7109375" style="18" customWidth="1"/>
    <col min="14854" max="14856" width="10.7109375" style="18" customWidth="1"/>
    <col min="14857" max="15103" width="15.42578125" style="18"/>
    <col min="15104" max="15104" width="7.28515625" style="18" customWidth="1"/>
    <col min="15105" max="15105" width="77.85546875" style="18" customWidth="1"/>
    <col min="15106" max="15106" width="4.7109375" style="18" customWidth="1"/>
    <col min="15107" max="15107" width="10.7109375" style="18" customWidth="1"/>
    <col min="15108" max="15108" width="12.7109375" style="18" customWidth="1"/>
    <col min="15109" max="15109" width="13.7109375" style="18" customWidth="1"/>
    <col min="15110" max="15112" width="10.7109375" style="18" customWidth="1"/>
    <col min="15113" max="15359" width="15.42578125" style="18"/>
    <col min="15360" max="15360" width="7.28515625" style="18" customWidth="1"/>
    <col min="15361" max="15361" width="77.85546875" style="18" customWidth="1"/>
    <col min="15362" max="15362" width="4.7109375" style="18" customWidth="1"/>
    <col min="15363" max="15363" width="10.7109375" style="18" customWidth="1"/>
    <col min="15364" max="15364" width="12.7109375" style="18" customWidth="1"/>
    <col min="15365" max="15365" width="13.7109375" style="18" customWidth="1"/>
    <col min="15366" max="15368" width="10.7109375" style="18" customWidth="1"/>
    <col min="15369" max="15615" width="15.42578125" style="18"/>
    <col min="15616" max="15616" width="7.28515625" style="18" customWidth="1"/>
    <col min="15617" max="15617" width="77.85546875" style="18" customWidth="1"/>
    <col min="15618" max="15618" width="4.7109375" style="18" customWidth="1"/>
    <col min="15619" max="15619" width="10.7109375" style="18" customWidth="1"/>
    <col min="15620" max="15620" width="12.7109375" style="18" customWidth="1"/>
    <col min="15621" max="15621" width="13.7109375" style="18" customWidth="1"/>
    <col min="15622" max="15624" width="10.7109375" style="18" customWidth="1"/>
    <col min="15625" max="15871" width="15.42578125" style="18"/>
    <col min="15872" max="15872" width="7.28515625" style="18" customWidth="1"/>
    <col min="15873" max="15873" width="77.85546875" style="18" customWidth="1"/>
    <col min="15874" max="15874" width="4.7109375" style="18" customWidth="1"/>
    <col min="15875" max="15875" width="10.7109375" style="18" customWidth="1"/>
    <col min="15876" max="15876" width="12.7109375" style="18" customWidth="1"/>
    <col min="15877" max="15877" width="13.7109375" style="18" customWidth="1"/>
    <col min="15878" max="15880" width="10.7109375" style="18" customWidth="1"/>
    <col min="15881" max="16127" width="15.42578125" style="18"/>
    <col min="16128" max="16128" width="7.28515625" style="18" customWidth="1"/>
    <col min="16129" max="16129" width="77.85546875" style="18" customWidth="1"/>
    <col min="16130" max="16130" width="4.7109375" style="18" customWidth="1"/>
    <col min="16131" max="16131" width="10.7109375" style="18" customWidth="1"/>
    <col min="16132" max="16132" width="12.7109375" style="18" customWidth="1"/>
    <col min="16133" max="16133" width="13.7109375" style="18" customWidth="1"/>
    <col min="16134" max="16136" width="10.7109375" style="18" customWidth="1"/>
    <col min="16137" max="16384" width="15.42578125" style="18"/>
  </cols>
  <sheetData>
    <row r="1" spans="1:10" ht="65.099999999999994" customHeight="1" thickBot="1">
      <c r="A1" s="677" t="s">
        <v>683</v>
      </c>
      <c r="B1" s="678"/>
      <c r="C1" s="678"/>
      <c r="D1" s="678"/>
      <c r="E1" s="678"/>
      <c r="F1" s="678"/>
      <c r="G1" s="678"/>
      <c r="H1" s="678"/>
      <c r="I1" s="679"/>
      <c r="J1" s="232"/>
    </row>
    <row r="2" spans="1:10" ht="33.75">
      <c r="A2" s="128" t="s">
        <v>1</v>
      </c>
      <c r="B2" s="129" t="s">
        <v>16</v>
      </c>
      <c r="C2" s="129" t="s">
        <v>17</v>
      </c>
      <c r="D2" s="129" t="s">
        <v>18</v>
      </c>
      <c r="E2" s="129" t="s">
        <v>19</v>
      </c>
      <c r="F2" s="129" t="s">
        <v>20</v>
      </c>
      <c r="G2" s="129" t="s">
        <v>38</v>
      </c>
      <c r="H2" s="129" t="s">
        <v>86</v>
      </c>
      <c r="I2" s="130" t="s">
        <v>87</v>
      </c>
    </row>
    <row r="3" spans="1:10" ht="22.5">
      <c r="A3" s="115" t="s">
        <v>429</v>
      </c>
      <c r="B3" s="29" t="s">
        <v>628</v>
      </c>
      <c r="C3" s="30" t="s">
        <v>581</v>
      </c>
      <c r="D3" s="27">
        <v>14951.699999999999</v>
      </c>
      <c r="E3" s="30">
        <v>152.62186</v>
      </c>
      <c r="F3" s="30">
        <v>2281928.4500000002</v>
      </c>
      <c r="G3" s="113">
        <v>0.27525803964500606</v>
      </c>
      <c r="H3" s="113">
        <v>0.27525803964500606</v>
      </c>
      <c r="I3" s="114" t="s">
        <v>684</v>
      </c>
    </row>
    <row r="4" spans="1:10" ht="33.75">
      <c r="A4" s="115" t="s">
        <v>259</v>
      </c>
      <c r="B4" s="29" t="s">
        <v>624</v>
      </c>
      <c r="C4" s="30" t="s">
        <v>600</v>
      </c>
      <c r="D4" s="27">
        <v>4602.32</v>
      </c>
      <c r="E4" s="30">
        <v>180.47832671999998</v>
      </c>
      <c r="F4" s="30">
        <v>830626.71</v>
      </c>
      <c r="G4" s="113">
        <v>0.10019449990703298</v>
      </c>
      <c r="H4" s="113">
        <v>0.37545253955203906</v>
      </c>
      <c r="I4" s="114" t="s">
        <v>684</v>
      </c>
    </row>
    <row r="5" spans="1:10" ht="11.25">
      <c r="A5" s="115" t="s">
        <v>374</v>
      </c>
      <c r="B5" s="29" t="s">
        <v>326</v>
      </c>
      <c r="C5" s="30" t="s">
        <v>515</v>
      </c>
      <c r="D5" s="27">
        <v>1383</v>
      </c>
      <c r="E5" s="30">
        <v>540.85908809199998</v>
      </c>
      <c r="F5" s="30">
        <v>748009.38</v>
      </c>
      <c r="G5" s="113">
        <v>9.0228769256492841E-2</v>
      </c>
      <c r="H5" s="113">
        <v>0.46568130880853187</v>
      </c>
      <c r="I5" s="114" t="s">
        <v>684</v>
      </c>
    </row>
    <row r="6" spans="1:10" ht="11.25">
      <c r="A6" s="115" t="s">
        <v>453</v>
      </c>
      <c r="B6" s="29" t="s">
        <v>563</v>
      </c>
      <c r="C6" s="30" t="s">
        <v>581</v>
      </c>
      <c r="D6" s="27">
        <v>6323.94</v>
      </c>
      <c r="E6" s="30">
        <v>115.44446999999998</v>
      </c>
      <c r="F6" s="30">
        <v>730035.63</v>
      </c>
      <c r="G6" s="113">
        <v>8.8060682351721833E-2</v>
      </c>
      <c r="H6" s="113">
        <v>0.55374199116025369</v>
      </c>
      <c r="I6" s="114" t="s">
        <v>684</v>
      </c>
    </row>
    <row r="7" spans="1:10" ht="11.25">
      <c r="A7" s="115" t="s">
        <v>90</v>
      </c>
      <c r="B7" s="29" t="s">
        <v>378</v>
      </c>
      <c r="C7" s="30" t="s">
        <v>379</v>
      </c>
      <c r="D7" s="27">
        <v>1</v>
      </c>
      <c r="E7" s="30">
        <v>431729.88</v>
      </c>
      <c r="F7" s="30">
        <v>431729.88</v>
      </c>
      <c r="G7" s="113">
        <v>5.2077496305799463E-2</v>
      </c>
      <c r="H7" s="113">
        <v>0.60581948746605319</v>
      </c>
      <c r="I7" s="114" t="s">
        <v>684</v>
      </c>
    </row>
    <row r="8" spans="1:10" ht="22.5">
      <c r="A8" s="115" t="s">
        <v>371</v>
      </c>
      <c r="B8" s="29" t="s">
        <v>626</v>
      </c>
      <c r="C8" s="30" t="s">
        <v>430</v>
      </c>
      <c r="D8" s="27">
        <v>4138.5</v>
      </c>
      <c r="E8" s="30">
        <v>91.1982</v>
      </c>
      <c r="F8" s="30">
        <v>377431.2</v>
      </c>
      <c r="G8" s="113">
        <v>4.5527708028208422E-2</v>
      </c>
      <c r="H8" s="113">
        <v>0.65134719549426157</v>
      </c>
      <c r="I8" s="114" t="s">
        <v>684</v>
      </c>
    </row>
    <row r="9" spans="1:10" ht="11.25">
      <c r="A9" s="115" t="s">
        <v>30</v>
      </c>
      <c r="B9" s="29" t="s">
        <v>636</v>
      </c>
      <c r="C9" s="30" t="s">
        <v>610</v>
      </c>
      <c r="D9" s="27">
        <v>332909.85004008212</v>
      </c>
      <c r="E9" s="30">
        <v>0.97422800000000009</v>
      </c>
      <c r="F9" s="30">
        <v>322922.55</v>
      </c>
      <c r="G9" s="113">
        <v>3.8952592080687909E-2</v>
      </c>
      <c r="H9" s="113">
        <v>0.69029978757494947</v>
      </c>
      <c r="I9" s="114" t="s">
        <v>684</v>
      </c>
    </row>
    <row r="10" spans="1:10" ht="11.25">
      <c r="A10" s="115" t="s">
        <v>420</v>
      </c>
      <c r="B10" s="29" t="s">
        <v>513</v>
      </c>
      <c r="C10" s="30" t="s">
        <v>414</v>
      </c>
      <c r="D10" s="27">
        <v>2090.7608</v>
      </c>
      <c r="E10" s="30">
        <v>150.25308799999999</v>
      </c>
      <c r="F10" s="30">
        <v>314136.69</v>
      </c>
      <c r="G10" s="113">
        <v>3.7892796099707228E-2</v>
      </c>
      <c r="H10" s="113">
        <v>0.72819258367465667</v>
      </c>
      <c r="I10" s="114" t="s">
        <v>684</v>
      </c>
    </row>
    <row r="11" spans="1:10" ht="22.5">
      <c r="A11" s="115" t="s">
        <v>459</v>
      </c>
      <c r="B11" s="29" t="s">
        <v>477</v>
      </c>
      <c r="C11" s="30" t="s">
        <v>414</v>
      </c>
      <c r="D11" s="27">
        <v>246.39999999999998</v>
      </c>
      <c r="E11" s="30">
        <v>1240.9075</v>
      </c>
      <c r="F11" s="30">
        <v>305760.21999999997</v>
      </c>
      <c r="G11" s="113">
        <v>3.688238286289202E-2</v>
      </c>
      <c r="H11" s="113">
        <v>0.7650749665375487</v>
      </c>
      <c r="I11" s="114" t="s">
        <v>684</v>
      </c>
    </row>
    <row r="12" spans="1:10" ht="11.25">
      <c r="A12" s="115" t="s">
        <v>373</v>
      </c>
      <c r="B12" s="29" t="s">
        <v>319</v>
      </c>
      <c r="C12" s="30" t="s">
        <v>515</v>
      </c>
      <c r="D12" s="27">
        <v>637</v>
      </c>
      <c r="E12" s="30">
        <v>328.17420187199997</v>
      </c>
      <c r="F12" s="30">
        <v>209044.29</v>
      </c>
      <c r="G12" s="113">
        <v>2.5216005990188754E-2</v>
      </c>
      <c r="H12" s="113">
        <v>0.7902909725277375</v>
      </c>
      <c r="I12" s="114" t="s">
        <v>684</v>
      </c>
    </row>
    <row r="13" spans="1:10" ht="11.25">
      <c r="A13" s="115" t="s">
        <v>480</v>
      </c>
      <c r="B13" s="29" t="s">
        <v>491</v>
      </c>
      <c r="C13" s="30" t="s">
        <v>379</v>
      </c>
      <c r="D13" s="27">
        <v>119</v>
      </c>
      <c r="E13" s="30">
        <v>1547.72766</v>
      </c>
      <c r="F13" s="30">
        <v>184179.87</v>
      </c>
      <c r="G13" s="113">
        <v>2.2216730747308074E-2</v>
      </c>
      <c r="H13" s="113">
        <v>0.81250770327504562</v>
      </c>
      <c r="I13" s="114" t="s">
        <v>685</v>
      </c>
    </row>
    <row r="14" spans="1:10" ht="11.25">
      <c r="A14" s="115" t="s">
        <v>421</v>
      </c>
      <c r="B14" s="29" t="s">
        <v>532</v>
      </c>
      <c r="C14" s="30" t="s">
        <v>414</v>
      </c>
      <c r="D14" s="27">
        <v>1054.6831999999999</v>
      </c>
      <c r="E14" s="30">
        <v>151.461624</v>
      </c>
      <c r="F14" s="30">
        <v>159741.82999999999</v>
      </c>
      <c r="G14" s="113">
        <v>1.9268887670472669E-2</v>
      </c>
      <c r="H14" s="113">
        <v>0.83177659094551826</v>
      </c>
      <c r="I14" s="114" t="s">
        <v>685</v>
      </c>
    </row>
    <row r="15" spans="1:10" ht="11.25">
      <c r="A15" s="115" t="s">
        <v>260</v>
      </c>
      <c r="B15" s="29" t="s">
        <v>294</v>
      </c>
      <c r="C15" s="30" t="s">
        <v>414</v>
      </c>
      <c r="D15" s="27">
        <v>1541.5873000000013</v>
      </c>
      <c r="E15" s="30">
        <v>74.152315999999999</v>
      </c>
      <c r="F15" s="30">
        <v>114308.9</v>
      </c>
      <c r="G15" s="113">
        <v>1.3788532119829186E-2</v>
      </c>
      <c r="H15" s="113">
        <v>0.84556512306534748</v>
      </c>
      <c r="I15" s="114" t="s">
        <v>685</v>
      </c>
    </row>
    <row r="16" spans="1:10" ht="11.25">
      <c r="A16" s="115" t="s">
        <v>244</v>
      </c>
      <c r="B16" s="29" t="s">
        <v>609</v>
      </c>
      <c r="C16" s="30" t="s">
        <v>610</v>
      </c>
      <c r="D16" s="27">
        <v>134538.23183601562</v>
      </c>
      <c r="E16" s="30">
        <v>0.715256</v>
      </c>
      <c r="F16" s="30">
        <v>96867.53</v>
      </c>
      <c r="G16" s="113">
        <v>1.1684663650630155E-2</v>
      </c>
      <c r="H16" s="113">
        <v>0.85724978671597762</v>
      </c>
      <c r="I16" s="114" t="s">
        <v>685</v>
      </c>
    </row>
    <row r="17" spans="1:9" ht="11.25">
      <c r="A17" s="115" t="s">
        <v>484</v>
      </c>
      <c r="B17" s="29" t="s">
        <v>330</v>
      </c>
      <c r="C17" s="30" t="s">
        <v>601</v>
      </c>
      <c r="D17" s="27">
        <v>37</v>
      </c>
      <c r="E17" s="30">
        <v>2528.0372474599994</v>
      </c>
      <c r="F17" s="30">
        <v>93537.48</v>
      </c>
      <c r="G17" s="113">
        <v>1.1282975755937464E-2</v>
      </c>
      <c r="H17" s="113">
        <v>0.86853276247191513</v>
      </c>
      <c r="I17" s="114" t="s">
        <v>685</v>
      </c>
    </row>
    <row r="18" spans="1:9" ht="11.25">
      <c r="A18" s="115" t="s">
        <v>263</v>
      </c>
      <c r="B18" s="29" t="s">
        <v>609</v>
      </c>
      <c r="C18" s="30" t="s">
        <v>610</v>
      </c>
      <c r="D18" s="27">
        <v>123384.13294499999</v>
      </c>
      <c r="E18" s="30">
        <v>0.72956112000000006</v>
      </c>
      <c r="F18" s="30">
        <v>90070.41</v>
      </c>
      <c r="G18" s="113">
        <v>1.0864759798503739E-2</v>
      </c>
      <c r="H18" s="113">
        <v>0.8793975222704189</v>
      </c>
      <c r="I18" s="114" t="s">
        <v>685</v>
      </c>
    </row>
    <row r="19" spans="1:9" ht="11.25">
      <c r="A19" s="115" t="s">
        <v>488</v>
      </c>
      <c r="B19" s="29" t="s">
        <v>332</v>
      </c>
      <c r="C19" s="30" t="s">
        <v>601</v>
      </c>
      <c r="D19" s="27">
        <v>46</v>
      </c>
      <c r="E19" s="30">
        <v>1858.3055900440002</v>
      </c>
      <c r="F19" s="30">
        <v>85482.26</v>
      </c>
      <c r="G19" s="113">
        <v>1.0311313359551089E-2</v>
      </c>
      <c r="H19" s="113">
        <v>0.88970883562996994</v>
      </c>
      <c r="I19" s="114" t="s">
        <v>685</v>
      </c>
    </row>
    <row r="20" spans="1:9" ht="11.25">
      <c r="A20" s="115" t="s">
        <v>89</v>
      </c>
      <c r="B20" s="29" t="s">
        <v>637</v>
      </c>
      <c r="C20" s="30" t="s">
        <v>610</v>
      </c>
      <c r="D20" s="27">
        <v>57261.7675622366</v>
      </c>
      <c r="E20" s="30">
        <v>1.2085360000000001</v>
      </c>
      <c r="F20" s="30">
        <v>69286.740000000005</v>
      </c>
      <c r="G20" s="113">
        <v>8.3577257761053934E-3</v>
      </c>
      <c r="H20" s="113">
        <v>0.89806656140607533</v>
      </c>
      <c r="I20" s="114" t="s">
        <v>685</v>
      </c>
    </row>
    <row r="21" spans="1:9" ht="11.25">
      <c r="A21" s="115" t="s">
        <v>406</v>
      </c>
      <c r="B21" s="29" t="s">
        <v>403</v>
      </c>
      <c r="C21" s="30" t="s">
        <v>401</v>
      </c>
      <c r="D21" s="27">
        <v>19.437209999999997</v>
      </c>
      <c r="E21" s="30">
        <v>3172.10212</v>
      </c>
      <c r="F21" s="30">
        <v>61665.62</v>
      </c>
      <c r="G21" s="113">
        <v>7.4384267721864274E-3</v>
      </c>
      <c r="H21" s="113">
        <v>0.90550498817826175</v>
      </c>
      <c r="I21" s="114" t="s">
        <v>685</v>
      </c>
    </row>
    <row r="22" spans="1:9" ht="11.25">
      <c r="A22" s="115" t="s">
        <v>261</v>
      </c>
      <c r="B22" s="29" t="s">
        <v>625</v>
      </c>
      <c r="C22" s="30" t="s">
        <v>414</v>
      </c>
      <c r="D22" s="27">
        <v>1872.2808000000002</v>
      </c>
      <c r="E22" s="30">
        <v>20.088088080000002</v>
      </c>
      <c r="F22" s="30">
        <v>37614.11</v>
      </c>
      <c r="G22" s="113">
        <v>4.5372089478053603E-3</v>
      </c>
      <c r="H22" s="113">
        <v>0.91004219712606715</v>
      </c>
      <c r="I22" s="114" t="s">
        <v>685</v>
      </c>
    </row>
    <row r="23" spans="1:9" ht="11.25">
      <c r="A23" s="115" t="s">
        <v>257</v>
      </c>
      <c r="B23" s="29" t="s">
        <v>622</v>
      </c>
      <c r="C23" s="30" t="s">
        <v>414</v>
      </c>
      <c r="D23" s="27">
        <v>4262.5775999999951</v>
      </c>
      <c r="E23" s="30">
        <v>8.5031606400000008</v>
      </c>
      <c r="F23" s="30">
        <v>36231.93</v>
      </c>
      <c r="G23" s="113">
        <v>4.3704832306880976E-3</v>
      </c>
      <c r="H23" s="113">
        <v>0.91441268035675527</v>
      </c>
      <c r="I23" s="114" t="s">
        <v>685</v>
      </c>
    </row>
    <row r="24" spans="1:9" ht="22.5">
      <c r="A24" s="115" t="s">
        <v>225</v>
      </c>
      <c r="B24" s="29" t="s">
        <v>592</v>
      </c>
      <c r="C24" s="30" t="s">
        <v>430</v>
      </c>
      <c r="D24" s="27">
        <v>140</v>
      </c>
      <c r="E24" s="30">
        <v>244.14152000000001</v>
      </c>
      <c r="F24" s="30">
        <v>34179.599999999999</v>
      </c>
      <c r="G24" s="113">
        <v>4.1229205463696496E-3</v>
      </c>
      <c r="H24" s="113">
        <v>0.91853560090312492</v>
      </c>
      <c r="I24" s="114" t="s">
        <v>685</v>
      </c>
    </row>
    <row r="25" spans="1:9" ht="11.25">
      <c r="A25" s="115" t="s">
        <v>485</v>
      </c>
      <c r="B25" s="29" t="s">
        <v>331</v>
      </c>
      <c r="C25" s="30" t="s">
        <v>601</v>
      </c>
      <c r="D25" s="27">
        <v>11</v>
      </c>
      <c r="E25" s="30">
        <v>2904.3268437719998</v>
      </c>
      <c r="F25" s="30">
        <v>31947.63</v>
      </c>
      <c r="G25" s="113">
        <v>3.8536887539589526E-3</v>
      </c>
      <c r="H25" s="113">
        <v>0.92238928965708389</v>
      </c>
      <c r="I25" s="114" t="s">
        <v>685</v>
      </c>
    </row>
    <row r="26" spans="1:9" ht="22.5">
      <c r="A26" s="115" t="s">
        <v>520</v>
      </c>
      <c r="B26" s="29" t="s">
        <v>640</v>
      </c>
      <c r="C26" s="30" t="s">
        <v>610</v>
      </c>
      <c r="D26" s="27">
        <v>14386.641612000001</v>
      </c>
      <c r="E26" s="30">
        <v>2.2197600000000004</v>
      </c>
      <c r="F26" s="30">
        <v>31938.34</v>
      </c>
      <c r="G26" s="113">
        <v>3.8525681459976018E-3</v>
      </c>
      <c r="H26" s="113">
        <v>0.92624185780308144</v>
      </c>
      <c r="I26" s="114" t="s">
        <v>685</v>
      </c>
    </row>
    <row r="27" spans="1:9" ht="11.25">
      <c r="A27" s="115" t="s">
        <v>537</v>
      </c>
      <c r="B27" s="29" t="s">
        <v>629</v>
      </c>
      <c r="C27" s="30" t="s">
        <v>630</v>
      </c>
      <c r="D27" s="27">
        <v>738.27823999999987</v>
      </c>
      <c r="E27" s="30">
        <v>42.194606999999998</v>
      </c>
      <c r="F27" s="30">
        <v>31148.03</v>
      </c>
      <c r="G27" s="113">
        <v>3.7572368566612317E-3</v>
      </c>
      <c r="H27" s="113">
        <v>0.92999909465974262</v>
      </c>
      <c r="I27" s="114" t="s">
        <v>685</v>
      </c>
    </row>
    <row r="28" spans="1:9" ht="11.25">
      <c r="A28" s="115" t="s">
        <v>129</v>
      </c>
      <c r="B28" s="29" t="s">
        <v>638</v>
      </c>
      <c r="C28" s="30" t="s">
        <v>610</v>
      </c>
      <c r="D28" s="27">
        <v>31856.66541815376</v>
      </c>
      <c r="E28" s="30">
        <v>0.91256800000000005</v>
      </c>
      <c r="F28" s="30">
        <v>28989.57</v>
      </c>
      <c r="G28" s="113">
        <v>3.4968722215421248E-3</v>
      </c>
      <c r="H28" s="113">
        <v>0.93349596688128478</v>
      </c>
      <c r="I28" s="114" t="s">
        <v>685</v>
      </c>
    </row>
    <row r="29" spans="1:9" ht="11.25">
      <c r="A29" s="115" t="s">
        <v>258</v>
      </c>
      <c r="B29" s="29" t="s">
        <v>623</v>
      </c>
      <c r="C29" s="30" t="s">
        <v>414</v>
      </c>
      <c r="D29" s="27">
        <v>325.53599999999994</v>
      </c>
      <c r="E29" s="30">
        <v>87.132239280000007</v>
      </c>
      <c r="F29" s="30">
        <v>28364.3</v>
      </c>
      <c r="G29" s="113">
        <v>3.4214489126084754E-3</v>
      </c>
      <c r="H29" s="113">
        <v>0.9369174157938932</v>
      </c>
      <c r="I29" s="114" t="s">
        <v>685</v>
      </c>
    </row>
    <row r="30" spans="1:9" ht="11.25">
      <c r="A30" s="115" t="s">
        <v>398</v>
      </c>
      <c r="B30" s="29" t="s">
        <v>631</v>
      </c>
      <c r="C30" s="30" t="s">
        <v>600</v>
      </c>
      <c r="D30" s="27">
        <v>580.79999999999995</v>
      </c>
      <c r="E30" s="30">
        <v>44.533417056000005</v>
      </c>
      <c r="F30" s="30">
        <v>25863.02</v>
      </c>
      <c r="G30" s="113">
        <v>3.1197315518370367E-3</v>
      </c>
      <c r="H30" s="113">
        <v>0.9400371473457303</v>
      </c>
      <c r="I30" s="114" t="s">
        <v>685</v>
      </c>
    </row>
    <row r="31" spans="1:9" ht="11.25">
      <c r="A31" s="115" t="s">
        <v>489</v>
      </c>
      <c r="B31" s="29" t="s">
        <v>337</v>
      </c>
      <c r="C31" s="30" t="s">
        <v>601</v>
      </c>
      <c r="D31" s="27">
        <v>11</v>
      </c>
      <c r="E31" s="30">
        <v>2169.187935508</v>
      </c>
      <c r="F31" s="30">
        <v>23861.09</v>
      </c>
      <c r="G31" s="113">
        <v>2.8782483768029872E-3</v>
      </c>
      <c r="H31" s="113">
        <v>0.94291539572253324</v>
      </c>
      <c r="I31" s="114" t="s">
        <v>685</v>
      </c>
    </row>
    <row r="32" spans="1:9" ht="11.25">
      <c r="A32" s="115" t="s">
        <v>486</v>
      </c>
      <c r="B32" s="29" t="s">
        <v>503</v>
      </c>
      <c r="C32" s="30" t="s">
        <v>601</v>
      </c>
      <c r="D32" s="27">
        <v>8</v>
      </c>
      <c r="E32" s="30">
        <v>2942.039912576</v>
      </c>
      <c r="F32" s="30">
        <v>23536.32</v>
      </c>
      <c r="G32" s="113">
        <v>2.8390729357257228E-3</v>
      </c>
      <c r="H32" s="113">
        <v>0.94575446865825896</v>
      </c>
      <c r="I32" s="114" t="s">
        <v>685</v>
      </c>
    </row>
    <row r="33" spans="1:9" ht="22.5">
      <c r="A33" s="115" t="s">
        <v>240</v>
      </c>
      <c r="B33" s="29" t="s">
        <v>605</v>
      </c>
      <c r="C33" s="30" t="s">
        <v>414</v>
      </c>
      <c r="D33" s="27">
        <v>3257.3442374999995</v>
      </c>
      <c r="E33" s="30">
        <v>6.3633120000000005</v>
      </c>
      <c r="F33" s="30">
        <v>20716.68</v>
      </c>
      <c r="G33" s="113">
        <v>2.4989533413078326E-3</v>
      </c>
      <c r="H33" s="113">
        <v>0.94825342199956675</v>
      </c>
      <c r="I33" s="114" t="s">
        <v>685</v>
      </c>
    </row>
    <row r="34" spans="1:9" ht="11.25">
      <c r="A34" s="115" t="s">
        <v>528</v>
      </c>
      <c r="B34" s="29" t="s">
        <v>559</v>
      </c>
      <c r="C34" s="30" t="s">
        <v>601</v>
      </c>
      <c r="D34" s="27">
        <v>196</v>
      </c>
      <c r="E34" s="30">
        <v>105.167567304</v>
      </c>
      <c r="F34" s="30">
        <v>20613.32</v>
      </c>
      <c r="G34" s="113">
        <v>2.4864855222674468E-3</v>
      </c>
      <c r="H34" s="113">
        <v>0.95073990752183424</v>
      </c>
      <c r="I34" s="114" t="s">
        <v>686</v>
      </c>
    </row>
    <row r="35" spans="1:9" ht="11.25">
      <c r="A35" s="115" t="s">
        <v>482</v>
      </c>
      <c r="B35" s="29" t="s">
        <v>542</v>
      </c>
      <c r="C35" s="30" t="s">
        <v>601</v>
      </c>
      <c r="D35" s="27">
        <v>6</v>
      </c>
      <c r="E35" s="30">
        <v>3384.8128623879998</v>
      </c>
      <c r="F35" s="30">
        <v>20308.86</v>
      </c>
      <c r="G35" s="113">
        <v>2.4497599786815739E-3</v>
      </c>
      <c r="H35" s="113">
        <v>0.95318966750051581</v>
      </c>
      <c r="I35" s="114" t="s">
        <v>686</v>
      </c>
    </row>
    <row r="36" spans="1:9" ht="11.25">
      <c r="A36" s="115" t="s">
        <v>530</v>
      </c>
      <c r="B36" s="29" t="s">
        <v>516</v>
      </c>
      <c r="C36" s="30" t="s">
        <v>515</v>
      </c>
      <c r="D36" s="27">
        <v>206</v>
      </c>
      <c r="E36" s="30">
        <v>96.921824831999999</v>
      </c>
      <c r="F36" s="30">
        <v>19965.52</v>
      </c>
      <c r="G36" s="113">
        <v>2.4083445279334506E-3</v>
      </c>
      <c r="H36" s="113">
        <v>0.9555980120284493</v>
      </c>
      <c r="I36" s="114" t="s">
        <v>686</v>
      </c>
    </row>
    <row r="37" spans="1:9" ht="11.25">
      <c r="A37" s="115" t="s">
        <v>446</v>
      </c>
      <c r="B37" s="29" t="s">
        <v>616</v>
      </c>
      <c r="C37" s="30" t="s">
        <v>430</v>
      </c>
      <c r="D37" s="27">
        <v>43</v>
      </c>
      <c r="E37" s="30">
        <v>405.02277401999993</v>
      </c>
      <c r="F37" s="30">
        <v>17415.86</v>
      </c>
      <c r="G37" s="113">
        <v>2.1007913207497257E-3</v>
      </c>
      <c r="H37" s="113">
        <v>0.95769880334919899</v>
      </c>
      <c r="I37" s="114" t="s">
        <v>686</v>
      </c>
    </row>
    <row r="38" spans="1:9" ht="11.25">
      <c r="A38" s="115" t="s">
        <v>442</v>
      </c>
      <c r="B38" s="29" t="s">
        <v>611</v>
      </c>
      <c r="C38" s="30" t="s">
        <v>610</v>
      </c>
      <c r="D38" s="27">
        <v>19108.045277109373</v>
      </c>
      <c r="E38" s="30">
        <v>0.87557200000000002</v>
      </c>
      <c r="F38" s="30">
        <v>16815.080000000002</v>
      </c>
      <c r="G38" s="113">
        <v>2.0283221225774841E-3</v>
      </c>
      <c r="H38" s="113">
        <v>0.95972712547177652</v>
      </c>
      <c r="I38" s="114" t="s">
        <v>686</v>
      </c>
    </row>
    <row r="39" spans="1:9" ht="11.25">
      <c r="A39" s="115" t="s">
        <v>487</v>
      </c>
      <c r="B39" s="29" t="s">
        <v>553</v>
      </c>
      <c r="C39" s="30" t="s">
        <v>601</v>
      </c>
      <c r="D39" s="27">
        <v>5</v>
      </c>
      <c r="E39" s="30">
        <v>3345.1083852279999</v>
      </c>
      <c r="F39" s="30">
        <v>16725.55</v>
      </c>
      <c r="G39" s="113">
        <v>2.0175225498347813E-3</v>
      </c>
      <c r="H39" s="113">
        <v>0.9617446480216113</v>
      </c>
      <c r="I39" s="114" t="s">
        <v>686</v>
      </c>
    </row>
    <row r="40" spans="1:9" ht="22.5">
      <c r="A40" s="115" t="s">
        <v>219</v>
      </c>
      <c r="B40" s="29" t="s">
        <v>585</v>
      </c>
      <c r="C40" s="30" t="s">
        <v>583</v>
      </c>
      <c r="D40" s="27">
        <v>12</v>
      </c>
      <c r="E40" s="30">
        <v>1377.75782</v>
      </c>
      <c r="F40" s="30">
        <v>16533.12</v>
      </c>
      <c r="G40" s="113">
        <v>1.9943106456364315E-3</v>
      </c>
      <c r="H40" s="113">
        <v>0.96373895866724768</v>
      </c>
      <c r="I40" s="114" t="s">
        <v>686</v>
      </c>
    </row>
    <row r="41" spans="1:9" ht="11.25">
      <c r="A41" s="115" t="s">
        <v>264</v>
      </c>
      <c r="B41" s="29" t="s">
        <v>611</v>
      </c>
      <c r="C41" s="30" t="s">
        <v>610</v>
      </c>
      <c r="D41" s="27">
        <v>17523.863415</v>
      </c>
      <c r="E41" s="30">
        <v>0.89308343999999995</v>
      </c>
      <c r="F41" s="30">
        <v>15596.24</v>
      </c>
      <c r="G41" s="113">
        <v>1.8812993230497778E-3</v>
      </c>
      <c r="H41" s="113">
        <v>0.96562025799029749</v>
      </c>
      <c r="I41" s="114" t="s">
        <v>686</v>
      </c>
    </row>
    <row r="42" spans="1:9" ht="22.5">
      <c r="A42" s="115" t="s">
        <v>220</v>
      </c>
      <c r="B42" s="29" t="s">
        <v>586</v>
      </c>
      <c r="C42" s="30" t="s">
        <v>583</v>
      </c>
      <c r="D42" s="27">
        <v>12</v>
      </c>
      <c r="E42" s="30">
        <v>1291.4118499999997</v>
      </c>
      <c r="F42" s="30">
        <v>15496.92</v>
      </c>
      <c r="G42" s="113">
        <v>1.8693188297536176E-3</v>
      </c>
      <c r="H42" s="113">
        <v>0.9674895768200511</v>
      </c>
      <c r="I42" s="114" t="s">
        <v>686</v>
      </c>
    </row>
    <row r="43" spans="1:9" ht="22.5">
      <c r="A43" s="115" t="s">
        <v>217</v>
      </c>
      <c r="B43" s="29" t="s">
        <v>582</v>
      </c>
      <c r="C43" s="30" t="s">
        <v>583</v>
      </c>
      <c r="D43" s="27">
        <v>12</v>
      </c>
      <c r="E43" s="30">
        <v>1267.5919199999996</v>
      </c>
      <c r="F43" s="30">
        <v>15211.08</v>
      </c>
      <c r="G43" s="113">
        <v>1.8348393270978141E-3</v>
      </c>
      <c r="H43" s="113">
        <v>0.96932441614714893</v>
      </c>
      <c r="I43" s="114" t="s">
        <v>686</v>
      </c>
    </row>
    <row r="44" spans="1:9" ht="22.5">
      <c r="A44" s="115" t="s">
        <v>223</v>
      </c>
      <c r="B44" s="29" t="s">
        <v>589</v>
      </c>
      <c r="C44" s="30" t="s">
        <v>430</v>
      </c>
      <c r="D44" s="27">
        <v>20</v>
      </c>
      <c r="E44" s="30">
        <v>657.22791000000007</v>
      </c>
      <c r="F44" s="30">
        <v>13144.6</v>
      </c>
      <c r="G44" s="113">
        <v>1.5855697964227346E-3</v>
      </c>
      <c r="H44" s="113">
        <v>0.9709099859435717</v>
      </c>
      <c r="I44" s="114" t="s">
        <v>686</v>
      </c>
    </row>
    <row r="45" spans="1:9" ht="11.25">
      <c r="A45" s="115" t="s">
        <v>254</v>
      </c>
      <c r="B45" s="29" t="s">
        <v>615</v>
      </c>
      <c r="C45" s="30" t="s">
        <v>430</v>
      </c>
      <c r="D45" s="27">
        <v>108</v>
      </c>
      <c r="E45" s="30">
        <v>119.55419999999999</v>
      </c>
      <c r="F45" s="30">
        <v>12911.4</v>
      </c>
      <c r="G45" s="113">
        <v>1.5574400034639696E-3</v>
      </c>
      <c r="H45" s="113">
        <v>0.97246742594703561</v>
      </c>
      <c r="I45" s="114" t="s">
        <v>686</v>
      </c>
    </row>
    <row r="46" spans="1:9" ht="22.5">
      <c r="A46" s="115" t="s">
        <v>222</v>
      </c>
      <c r="B46" s="29" t="s">
        <v>588</v>
      </c>
      <c r="C46" s="30" t="s">
        <v>430</v>
      </c>
      <c r="D46" s="27">
        <v>25</v>
      </c>
      <c r="E46" s="30">
        <v>506.75292999999994</v>
      </c>
      <c r="F46" s="30">
        <v>12668.75</v>
      </c>
      <c r="G46" s="113">
        <v>1.52817030251438E-3</v>
      </c>
      <c r="H46" s="113">
        <v>0.97399559624955001</v>
      </c>
      <c r="I46" s="114" t="s">
        <v>686</v>
      </c>
    </row>
    <row r="47" spans="1:9" ht="11.25">
      <c r="A47" s="115" t="s">
        <v>242</v>
      </c>
      <c r="B47" s="29" t="s">
        <v>607</v>
      </c>
      <c r="C47" s="30" t="s">
        <v>414</v>
      </c>
      <c r="D47" s="27">
        <v>2606.3829874999997</v>
      </c>
      <c r="E47" s="30">
        <v>4.8218120000000004</v>
      </c>
      <c r="F47" s="30">
        <v>12562.75</v>
      </c>
      <c r="G47" s="113">
        <v>1.5153840329876686E-3</v>
      </c>
      <c r="H47" s="113">
        <v>0.97551098028253769</v>
      </c>
      <c r="I47" s="114" t="s">
        <v>686</v>
      </c>
    </row>
    <row r="48" spans="1:9" ht="11.25">
      <c r="A48" s="115" t="s">
        <v>514</v>
      </c>
      <c r="B48" s="29" t="s">
        <v>404</v>
      </c>
      <c r="C48" s="30" t="s">
        <v>401</v>
      </c>
      <c r="D48" s="27">
        <v>19.437209999999997</v>
      </c>
      <c r="E48" s="30">
        <v>637.31395200000009</v>
      </c>
      <c r="F48" s="30">
        <v>12389.31</v>
      </c>
      <c r="G48" s="113">
        <v>1.4944628010375477E-3</v>
      </c>
      <c r="H48" s="113">
        <v>0.97700544308357529</v>
      </c>
      <c r="I48" s="114" t="s">
        <v>686</v>
      </c>
    </row>
    <row r="49" spans="1:9" ht="11.25">
      <c r="A49" s="115" t="s">
        <v>262</v>
      </c>
      <c r="B49" s="29" t="s">
        <v>607</v>
      </c>
      <c r="C49" s="30" t="s">
        <v>414</v>
      </c>
      <c r="D49" s="27">
        <v>2390.2967999999996</v>
      </c>
      <c r="E49" s="30">
        <v>4.9182482400000005</v>
      </c>
      <c r="F49" s="30">
        <v>11760.28</v>
      </c>
      <c r="G49" s="113">
        <v>1.4185859414112532E-3</v>
      </c>
      <c r="H49" s="113">
        <v>0.97842402902498649</v>
      </c>
      <c r="I49" s="114" t="s">
        <v>686</v>
      </c>
    </row>
    <row r="50" spans="1:9" ht="11.25">
      <c r="A50" s="115" t="s">
        <v>218</v>
      </c>
      <c r="B50" s="29" t="s">
        <v>584</v>
      </c>
      <c r="C50" s="30" t="s">
        <v>583</v>
      </c>
      <c r="D50" s="27">
        <v>12</v>
      </c>
      <c r="E50" s="30">
        <v>940.22868999999992</v>
      </c>
      <c r="F50" s="30">
        <v>11282.76</v>
      </c>
      <c r="G50" s="113">
        <v>1.3609850034452607E-3</v>
      </c>
      <c r="H50" s="113">
        <v>0.97978501402843177</v>
      </c>
      <c r="I50" s="114" t="s">
        <v>686</v>
      </c>
    </row>
    <row r="51" spans="1:9" ht="11.25">
      <c r="A51" s="115" t="s">
        <v>372</v>
      </c>
      <c r="B51" s="29" t="s">
        <v>540</v>
      </c>
      <c r="C51" s="30" t="s">
        <v>515</v>
      </c>
      <c r="D51" s="27">
        <v>139</v>
      </c>
      <c r="E51" s="30">
        <v>79.198681387999997</v>
      </c>
      <c r="F51" s="30">
        <v>11008.8</v>
      </c>
      <c r="G51" s="113">
        <v>1.3279385279779223E-3</v>
      </c>
      <c r="H51" s="113">
        <v>0.98111295255640973</v>
      </c>
      <c r="I51" s="114" t="s">
        <v>686</v>
      </c>
    </row>
    <row r="52" spans="1:9" ht="11.25">
      <c r="A52" s="115" t="s">
        <v>253</v>
      </c>
      <c r="B52" s="29" t="s">
        <v>614</v>
      </c>
      <c r="C52" s="30" t="s">
        <v>430</v>
      </c>
      <c r="D52" s="27">
        <v>108</v>
      </c>
      <c r="E52" s="30">
        <v>99.898800000000008</v>
      </c>
      <c r="F52" s="30">
        <v>10789.2</v>
      </c>
      <c r="G52" s="113">
        <v>1.3014492375244715E-3</v>
      </c>
      <c r="H52" s="113">
        <v>0.98241440179393424</v>
      </c>
      <c r="I52" s="114" t="s">
        <v>686</v>
      </c>
    </row>
    <row r="53" spans="1:9" ht="11.25">
      <c r="A53" s="115" t="s">
        <v>243</v>
      </c>
      <c r="B53" s="29" t="s">
        <v>608</v>
      </c>
      <c r="C53" s="30" t="s">
        <v>414</v>
      </c>
      <c r="D53" s="27">
        <v>1006.2488499999999</v>
      </c>
      <c r="E53" s="30">
        <v>10.543860000000002</v>
      </c>
      <c r="F53" s="30">
        <v>10605.88</v>
      </c>
      <c r="G53" s="113">
        <v>1.2793362287543135E-3</v>
      </c>
      <c r="H53" s="113">
        <v>0.98369373802268856</v>
      </c>
      <c r="I53" s="114" t="s">
        <v>686</v>
      </c>
    </row>
    <row r="54" spans="1:9" ht="11.25">
      <c r="A54" s="115" t="s">
        <v>490</v>
      </c>
      <c r="B54" s="29" t="s">
        <v>504</v>
      </c>
      <c r="C54" s="30" t="s">
        <v>601</v>
      </c>
      <c r="D54" s="27">
        <v>4</v>
      </c>
      <c r="E54" s="30">
        <v>2472.4138724479999</v>
      </c>
      <c r="F54" s="30">
        <v>9889.64</v>
      </c>
      <c r="G54" s="113">
        <v>1.1929396468126935E-3</v>
      </c>
      <c r="H54" s="113">
        <v>0.98488667766950122</v>
      </c>
      <c r="I54" s="114" t="s">
        <v>686</v>
      </c>
    </row>
    <row r="55" spans="1:9" ht="11.25">
      <c r="A55" s="115" t="s">
        <v>458</v>
      </c>
      <c r="B55" s="29" t="s">
        <v>476</v>
      </c>
      <c r="C55" s="30" t="s">
        <v>414</v>
      </c>
      <c r="D55" s="27">
        <v>14.983999999999998</v>
      </c>
      <c r="E55" s="30">
        <v>537.97116800000003</v>
      </c>
      <c r="F55" s="30">
        <v>8058.79</v>
      </c>
      <c r="G55" s="113">
        <v>9.7209302829401952E-4</v>
      </c>
      <c r="H55" s="113">
        <v>0.98585877069779526</v>
      </c>
      <c r="I55" s="114" t="s">
        <v>686</v>
      </c>
    </row>
    <row r="56" spans="1:9" ht="11.25">
      <c r="A56" s="115" t="s">
        <v>422</v>
      </c>
      <c r="B56" s="29" t="s">
        <v>627</v>
      </c>
      <c r="C56" s="30" t="s">
        <v>600</v>
      </c>
      <c r="D56" s="27">
        <v>14951.699999999999</v>
      </c>
      <c r="E56" s="30">
        <v>0.51420740399999998</v>
      </c>
      <c r="F56" s="30">
        <v>7625.37</v>
      </c>
      <c r="G56" s="113">
        <v>9.1981166095187578E-4</v>
      </c>
      <c r="H56" s="113">
        <v>0.98677858235874716</v>
      </c>
      <c r="I56" s="114" t="s">
        <v>686</v>
      </c>
    </row>
    <row r="57" spans="1:9" ht="11.25">
      <c r="A57" s="115" t="s">
        <v>216</v>
      </c>
      <c r="B57" s="29" t="s">
        <v>580</v>
      </c>
      <c r="C57" s="30" t="s">
        <v>581</v>
      </c>
      <c r="D57" s="27">
        <v>18</v>
      </c>
      <c r="E57" s="30">
        <v>423.49038000000002</v>
      </c>
      <c r="F57" s="30">
        <v>7622.82</v>
      </c>
      <c r="G57" s="113">
        <v>9.195040667321295E-4</v>
      </c>
      <c r="H57" s="113">
        <v>0.98769808642547929</v>
      </c>
      <c r="I57" s="114" t="s">
        <v>686</v>
      </c>
    </row>
    <row r="58" spans="1:9" ht="11.25">
      <c r="A58" s="115" t="s">
        <v>376</v>
      </c>
      <c r="B58" s="29" t="s">
        <v>499</v>
      </c>
      <c r="C58" s="30" t="s">
        <v>601</v>
      </c>
      <c r="D58" s="27">
        <v>8</v>
      </c>
      <c r="E58" s="30">
        <v>888.10628179599996</v>
      </c>
      <c r="F58" s="30">
        <v>7104.88</v>
      </c>
      <c r="G58" s="113">
        <v>8.5702745882019679E-4</v>
      </c>
      <c r="H58" s="113">
        <v>0.98855511388429951</v>
      </c>
      <c r="I58" s="114" t="s">
        <v>686</v>
      </c>
    </row>
    <row r="59" spans="1:9" ht="11.25">
      <c r="A59" s="115" t="s">
        <v>375</v>
      </c>
      <c r="B59" s="29" t="s">
        <v>497</v>
      </c>
      <c r="C59" s="30" t="s">
        <v>515</v>
      </c>
      <c r="D59" s="27">
        <v>9</v>
      </c>
      <c r="E59" s="30">
        <v>784.88701017599988</v>
      </c>
      <c r="F59" s="30">
        <v>7064.01</v>
      </c>
      <c r="G59" s="113">
        <v>8.5209750754136008E-4</v>
      </c>
      <c r="H59" s="113">
        <v>0.98940721139184085</v>
      </c>
      <c r="I59" s="114" t="s">
        <v>686</v>
      </c>
    </row>
    <row r="60" spans="1:9" ht="11.25">
      <c r="A60" s="115" t="s">
        <v>455</v>
      </c>
      <c r="B60" s="29" t="s">
        <v>423</v>
      </c>
      <c r="C60" s="30" t="s">
        <v>515</v>
      </c>
      <c r="D60" s="27">
        <v>276</v>
      </c>
      <c r="E60" s="30">
        <v>23.825424000000002</v>
      </c>
      <c r="F60" s="30">
        <v>6577.08</v>
      </c>
      <c r="G60" s="113">
        <v>7.9336148659191143E-4</v>
      </c>
      <c r="H60" s="113">
        <v>0.99020057287843277</v>
      </c>
      <c r="I60" s="114" t="s">
        <v>686</v>
      </c>
    </row>
    <row r="61" spans="1:9" ht="11.25">
      <c r="A61" s="115" t="s">
        <v>447</v>
      </c>
      <c r="B61" s="29" t="s">
        <v>617</v>
      </c>
      <c r="C61" s="30" t="s">
        <v>618</v>
      </c>
      <c r="D61" s="27">
        <v>2</v>
      </c>
      <c r="E61" s="30">
        <v>2972.2697388000001</v>
      </c>
      <c r="F61" s="30">
        <v>5944.54</v>
      </c>
      <c r="G61" s="113">
        <v>7.1706123256902476E-4</v>
      </c>
      <c r="H61" s="113">
        <v>0.99091763411100175</v>
      </c>
      <c r="I61" s="114" t="s">
        <v>686</v>
      </c>
    </row>
    <row r="62" spans="1:9" ht="11.25">
      <c r="A62" s="115" t="s">
        <v>224</v>
      </c>
      <c r="B62" s="29" t="s">
        <v>590</v>
      </c>
      <c r="C62" s="30" t="s">
        <v>591</v>
      </c>
      <c r="D62" s="27">
        <v>2</v>
      </c>
      <c r="E62" s="30">
        <v>2886.1321699999999</v>
      </c>
      <c r="F62" s="30">
        <v>5772.26</v>
      </c>
      <c r="G62" s="113">
        <v>6.962799258325924E-4</v>
      </c>
      <c r="H62" s="113">
        <v>0.9916139140368343</v>
      </c>
      <c r="I62" s="114" t="s">
        <v>686</v>
      </c>
    </row>
    <row r="63" spans="1:9" ht="11.25">
      <c r="A63" s="115" t="s">
        <v>226</v>
      </c>
      <c r="B63" s="29" t="s">
        <v>593</v>
      </c>
      <c r="C63" s="30" t="s">
        <v>591</v>
      </c>
      <c r="D63" s="27">
        <v>4</v>
      </c>
      <c r="E63" s="30">
        <v>1439.9979799999999</v>
      </c>
      <c r="F63" s="30">
        <v>5760</v>
      </c>
      <c r="G63" s="113">
        <v>6.9480106107412557E-4</v>
      </c>
      <c r="H63" s="113">
        <v>0.99230871509790841</v>
      </c>
      <c r="I63" s="114" t="s">
        <v>686</v>
      </c>
    </row>
    <row r="64" spans="1:9" ht="11.25">
      <c r="A64" s="115" t="s">
        <v>99</v>
      </c>
      <c r="B64" s="29" t="s">
        <v>599</v>
      </c>
      <c r="C64" s="30" t="s">
        <v>600</v>
      </c>
      <c r="D64" s="27">
        <v>8600</v>
      </c>
      <c r="E64" s="30">
        <v>0.65359600000000007</v>
      </c>
      <c r="F64" s="30">
        <v>5590</v>
      </c>
      <c r="G64" s="113">
        <v>6.7429477975770175E-4</v>
      </c>
      <c r="H64" s="113">
        <v>0.99298300987766608</v>
      </c>
      <c r="I64" s="114" t="s">
        <v>686</v>
      </c>
    </row>
    <row r="65" spans="1:9" ht="11.25">
      <c r="A65" s="115" t="s">
        <v>483</v>
      </c>
      <c r="B65" s="29" t="s">
        <v>550</v>
      </c>
      <c r="C65" s="30" t="s">
        <v>601</v>
      </c>
      <c r="D65" s="27">
        <v>1</v>
      </c>
      <c r="E65" s="30">
        <v>4922.6625040640001</v>
      </c>
      <c r="F65" s="30">
        <v>4922.66</v>
      </c>
      <c r="G65" s="113">
        <v>5.937967693241588E-4</v>
      </c>
      <c r="H65" s="113">
        <v>0.99357680664699022</v>
      </c>
      <c r="I65" s="114" t="s">
        <v>686</v>
      </c>
    </row>
    <row r="66" spans="1:9" ht="22.5">
      <c r="A66" s="115" t="s">
        <v>241</v>
      </c>
      <c r="B66" s="29" t="s">
        <v>606</v>
      </c>
      <c r="C66" s="30" t="s">
        <v>414</v>
      </c>
      <c r="D66" s="27">
        <v>606.84981249999998</v>
      </c>
      <c r="E66" s="30">
        <v>7.2265520000000008</v>
      </c>
      <c r="F66" s="30">
        <v>4387.53</v>
      </c>
      <c r="G66" s="113">
        <v>5.2924661449558303E-4</v>
      </c>
      <c r="H66" s="113">
        <v>0.99410605326148582</v>
      </c>
      <c r="I66" s="114" t="s">
        <v>686</v>
      </c>
    </row>
    <row r="67" spans="1:9" ht="11.25">
      <c r="A67" s="115" t="s">
        <v>396</v>
      </c>
      <c r="B67" s="29" t="s">
        <v>343</v>
      </c>
      <c r="C67" s="30" t="s">
        <v>600</v>
      </c>
      <c r="D67" s="27">
        <v>7.0350844747871832</v>
      </c>
      <c r="E67" s="30">
        <v>618.19154325600005</v>
      </c>
      <c r="F67" s="30">
        <v>4352.0600000000004</v>
      </c>
      <c r="G67" s="113">
        <v>5.249680392115033E-4</v>
      </c>
      <c r="H67" s="113">
        <v>0.99463102130069736</v>
      </c>
      <c r="I67" s="114" t="s">
        <v>686</v>
      </c>
    </row>
    <row r="68" spans="1:9" ht="11.25">
      <c r="A68" s="115" t="s">
        <v>252</v>
      </c>
      <c r="B68" s="29" t="s">
        <v>613</v>
      </c>
      <c r="C68" s="30" t="s">
        <v>430</v>
      </c>
      <c r="D68" s="27">
        <v>108</v>
      </c>
      <c r="E68" s="30">
        <v>37.199399999999997</v>
      </c>
      <c r="F68" s="30">
        <v>4017.6</v>
      </c>
      <c r="G68" s="113">
        <v>4.8462374009920257E-4</v>
      </c>
      <c r="H68" s="113">
        <v>0.99511564504079653</v>
      </c>
      <c r="I68" s="114" t="s">
        <v>686</v>
      </c>
    </row>
    <row r="69" spans="1:9" ht="11.25">
      <c r="A69" s="115" t="s">
        <v>232</v>
      </c>
      <c r="B69" s="29" t="s">
        <v>598</v>
      </c>
      <c r="C69" s="30" t="s">
        <v>430</v>
      </c>
      <c r="D69" s="27">
        <v>108</v>
      </c>
      <c r="E69" s="30">
        <v>36.402659999999997</v>
      </c>
      <c r="F69" s="30">
        <v>3931.2</v>
      </c>
      <c r="G69" s="113">
        <v>4.7420172418309066E-4</v>
      </c>
      <c r="H69" s="113">
        <v>0.99558984676497964</v>
      </c>
      <c r="I69" s="114" t="s">
        <v>686</v>
      </c>
    </row>
    <row r="70" spans="1:9" ht="11.25">
      <c r="A70" s="115" t="s">
        <v>397</v>
      </c>
      <c r="B70" s="29" t="s">
        <v>350</v>
      </c>
      <c r="C70" s="30" t="s">
        <v>601</v>
      </c>
      <c r="D70" s="27">
        <v>26</v>
      </c>
      <c r="E70" s="30">
        <v>135.6143874</v>
      </c>
      <c r="F70" s="30">
        <v>3525.86</v>
      </c>
      <c r="G70" s="113">
        <v>4.2530751201368339E-4</v>
      </c>
      <c r="H70" s="113">
        <v>0.99601515427699328</v>
      </c>
      <c r="I70" s="114" t="s">
        <v>686</v>
      </c>
    </row>
    <row r="71" spans="1:9" ht="11.25">
      <c r="A71" s="115" t="s">
        <v>251</v>
      </c>
      <c r="B71" s="29" t="s">
        <v>612</v>
      </c>
      <c r="C71" s="30" t="s">
        <v>430</v>
      </c>
      <c r="D71" s="27">
        <v>108</v>
      </c>
      <c r="E71" s="30">
        <v>31.130400000000002</v>
      </c>
      <c r="F71" s="30">
        <v>3362.04</v>
      </c>
      <c r="G71" s="113">
        <v>4.0554669433570369E-4</v>
      </c>
      <c r="H71" s="113">
        <v>0.99642070097132895</v>
      </c>
      <c r="I71" s="114" t="s">
        <v>686</v>
      </c>
    </row>
    <row r="72" spans="1:9" ht="11.25">
      <c r="A72" s="115" t="s">
        <v>231</v>
      </c>
      <c r="B72" s="29" t="s">
        <v>597</v>
      </c>
      <c r="C72" s="30" t="s">
        <v>581</v>
      </c>
      <c r="D72" s="27">
        <v>4</v>
      </c>
      <c r="E72" s="30">
        <v>757.07111999999995</v>
      </c>
      <c r="F72" s="30">
        <v>3028.28</v>
      </c>
      <c r="G72" s="113">
        <v>3.6528683285235299E-4</v>
      </c>
      <c r="H72" s="113">
        <v>0.99678598780418126</v>
      </c>
      <c r="I72" s="114" t="s">
        <v>686</v>
      </c>
    </row>
    <row r="73" spans="1:9" ht="11.25">
      <c r="A73" s="115" t="s">
        <v>481</v>
      </c>
      <c r="B73" s="29" t="s">
        <v>524</v>
      </c>
      <c r="C73" s="30" t="s">
        <v>379</v>
      </c>
      <c r="D73" s="27">
        <v>1</v>
      </c>
      <c r="E73" s="30">
        <v>2891.4593759999998</v>
      </c>
      <c r="F73" s="30">
        <v>2891.46</v>
      </c>
      <c r="G73" s="113">
        <v>3.4878289514815819E-4</v>
      </c>
      <c r="H73" s="113">
        <v>0.99713477069932943</v>
      </c>
      <c r="I73" s="114" t="s">
        <v>686</v>
      </c>
    </row>
    <row r="74" spans="1:9" ht="11.25">
      <c r="A74" s="115" t="s">
        <v>230</v>
      </c>
      <c r="B74" s="29" t="s">
        <v>596</v>
      </c>
      <c r="C74" s="30" t="s">
        <v>430</v>
      </c>
      <c r="D74" s="27">
        <v>108</v>
      </c>
      <c r="E74" s="30">
        <v>26.442780000000003</v>
      </c>
      <c r="F74" s="30">
        <v>2855.52</v>
      </c>
      <c r="G74" s="113">
        <v>3.4444762602749775E-4</v>
      </c>
      <c r="H74" s="113">
        <v>0.99747921832535691</v>
      </c>
      <c r="I74" s="114" t="s">
        <v>686</v>
      </c>
    </row>
    <row r="75" spans="1:9" ht="11.25">
      <c r="A75" s="115" t="s">
        <v>236</v>
      </c>
      <c r="B75" s="29" t="s">
        <v>602</v>
      </c>
      <c r="C75" s="30" t="s">
        <v>414</v>
      </c>
      <c r="D75" s="27">
        <v>5</v>
      </c>
      <c r="E75" s="30">
        <v>490.431308</v>
      </c>
      <c r="F75" s="30">
        <v>2452.15</v>
      </c>
      <c r="G75" s="113">
        <v>2.9579104547099253E-4</v>
      </c>
      <c r="H75" s="113">
        <v>0.99777500937082786</v>
      </c>
      <c r="I75" s="114" t="s">
        <v>686</v>
      </c>
    </row>
    <row r="76" spans="1:9" ht="11.25">
      <c r="A76" s="115" t="s">
        <v>399</v>
      </c>
      <c r="B76" s="29" t="s">
        <v>632</v>
      </c>
      <c r="C76" s="30" t="s">
        <v>600</v>
      </c>
      <c r="D76" s="27">
        <v>40.5</v>
      </c>
      <c r="E76" s="30">
        <v>60.424086960000004</v>
      </c>
      <c r="F76" s="30">
        <v>2447.0100000000002</v>
      </c>
      <c r="G76" s="113">
        <v>2.9517103202413128E-4</v>
      </c>
      <c r="H76" s="113">
        <v>0.998070180402852</v>
      </c>
      <c r="I76" s="114" t="s">
        <v>686</v>
      </c>
    </row>
    <row r="77" spans="1:9" ht="11.25">
      <c r="A77" s="115" t="s">
        <v>450</v>
      </c>
      <c r="B77" s="29" t="s">
        <v>621</v>
      </c>
      <c r="C77" s="30" t="s">
        <v>618</v>
      </c>
      <c r="D77" s="27">
        <v>2</v>
      </c>
      <c r="E77" s="30">
        <v>1138.8629377039999</v>
      </c>
      <c r="F77" s="30">
        <v>2277.7199999999998</v>
      </c>
      <c r="G77" s="113">
        <v>2.747503945884995E-4</v>
      </c>
      <c r="H77" s="113">
        <v>0.99834493079744047</v>
      </c>
      <c r="I77" s="114" t="s">
        <v>686</v>
      </c>
    </row>
    <row r="78" spans="1:9" ht="11.25">
      <c r="A78" s="115" t="s">
        <v>393</v>
      </c>
      <c r="B78" s="29" t="s">
        <v>639</v>
      </c>
      <c r="C78" s="30" t="s">
        <v>610</v>
      </c>
      <c r="D78" s="27">
        <v>1536.0013876226938</v>
      </c>
      <c r="E78" s="30">
        <v>1.1222120000000002</v>
      </c>
      <c r="F78" s="30">
        <v>1720.32</v>
      </c>
      <c r="G78" s="113">
        <v>2.0751391690747217E-4</v>
      </c>
      <c r="H78" s="113">
        <v>0.9985524447143479</v>
      </c>
      <c r="I78" s="114" t="s">
        <v>686</v>
      </c>
    </row>
    <row r="79" spans="1:9" ht="22.5">
      <c r="A79" s="115" t="s">
        <v>221</v>
      </c>
      <c r="B79" s="29" t="s">
        <v>587</v>
      </c>
      <c r="C79" s="30" t="s">
        <v>430</v>
      </c>
      <c r="D79" s="27">
        <v>25</v>
      </c>
      <c r="E79" s="30">
        <v>67.722929999999991</v>
      </c>
      <c r="F79" s="30">
        <v>1693</v>
      </c>
      <c r="G79" s="113">
        <v>2.0421843687473863E-4</v>
      </c>
      <c r="H79" s="113">
        <v>0.99875666315122269</v>
      </c>
      <c r="I79" s="114" t="s">
        <v>686</v>
      </c>
    </row>
    <row r="80" spans="1:9" ht="22.5">
      <c r="A80" s="115" t="s">
        <v>521</v>
      </c>
      <c r="B80" s="29" t="s">
        <v>641</v>
      </c>
      <c r="C80" s="30" t="s">
        <v>610</v>
      </c>
      <c r="D80" s="27">
        <v>604.48073999999997</v>
      </c>
      <c r="E80" s="30">
        <v>2.7253720000000001</v>
      </c>
      <c r="F80" s="30">
        <v>1650.23</v>
      </c>
      <c r="G80" s="113">
        <v>1.9905929774589483E-4</v>
      </c>
      <c r="H80" s="113">
        <v>0.99895572244896857</v>
      </c>
      <c r="I80" s="114" t="s">
        <v>686</v>
      </c>
    </row>
    <row r="81" spans="1:9" ht="11.25">
      <c r="A81" s="115" t="s">
        <v>377</v>
      </c>
      <c r="B81" s="29" t="s">
        <v>500</v>
      </c>
      <c r="C81" s="30" t="s">
        <v>601</v>
      </c>
      <c r="D81" s="27">
        <v>1</v>
      </c>
      <c r="E81" s="30">
        <v>1506.3829158519998</v>
      </c>
      <c r="F81" s="30">
        <v>1506.38</v>
      </c>
      <c r="G81" s="113">
        <v>1.8170736499667384E-4</v>
      </c>
      <c r="H81" s="113">
        <v>0.99913742981396525</v>
      </c>
      <c r="I81" s="114" t="s">
        <v>686</v>
      </c>
    </row>
    <row r="82" spans="1:9" ht="11.25">
      <c r="A82" s="115" t="s">
        <v>228</v>
      </c>
      <c r="B82" s="29" t="s">
        <v>594</v>
      </c>
      <c r="C82" s="30" t="s">
        <v>591</v>
      </c>
      <c r="D82" s="27">
        <v>11</v>
      </c>
      <c r="E82" s="30">
        <v>128.87724</v>
      </c>
      <c r="F82" s="30">
        <v>1417.68</v>
      </c>
      <c r="G82" s="113">
        <v>1.7100791115686915E-4</v>
      </c>
      <c r="H82" s="113">
        <v>0.99930843772512212</v>
      </c>
      <c r="I82" s="114" t="s">
        <v>686</v>
      </c>
    </row>
    <row r="83" spans="1:9" ht="11.25">
      <c r="A83" s="115" t="s">
        <v>454</v>
      </c>
      <c r="B83" s="29" t="s">
        <v>635</v>
      </c>
      <c r="C83" s="30" t="s">
        <v>430</v>
      </c>
      <c r="D83" s="27">
        <v>276</v>
      </c>
      <c r="E83" s="30">
        <v>3.8185399999999996</v>
      </c>
      <c r="F83" s="30">
        <v>1054.32</v>
      </c>
      <c r="G83" s="113">
        <v>1.271775442207764E-4</v>
      </c>
      <c r="H83" s="113">
        <v>0.99943561526934288</v>
      </c>
      <c r="I83" s="114" t="s">
        <v>686</v>
      </c>
    </row>
    <row r="84" spans="1:9" ht="11.25">
      <c r="A84" s="115" t="s">
        <v>456</v>
      </c>
      <c r="B84" s="29" t="s">
        <v>633</v>
      </c>
      <c r="C84" s="30" t="s">
        <v>414</v>
      </c>
      <c r="D84" s="27">
        <v>14.983999999999998</v>
      </c>
      <c r="E84" s="30">
        <v>64.06474</v>
      </c>
      <c r="F84" s="30">
        <v>959.62</v>
      </c>
      <c r="G84" s="113">
        <v>1.1575433927568618E-4</v>
      </c>
      <c r="H84" s="113">
        <v>0.99955136960861857</v>
      </c>
      <c r="I84" s="114" t="s">
        <v>686</v>
      </c>
    </row>
    <row r="85" spans="1:9" ht="11.25">
      <c r="A85" s="115" t="s">
        <v>457</v>
      </c>
      <c r="B85" s="29" t="s">
        <v>634</v>
      </c>
      <c r="C85" s="30" t="s">
        <v>600</v>
      </c>
      <c r="D85" s="27">
        <v>149.83999999999997</v>
      </c>
      <c r="E85" s="30">
        <v>5.6357240000000006</v>
      </c>
      <c r="F85" s="30">
        <v>845.1</v>
      </c>
      <c r="G85" s="113">
        <v>1.0194034317946937E-4</v>
      </c>
      <c r="H85" s="113">
        <v>0.99965330995179802</v>
      </c>
      <c r="I85" s="114" t="s">
        <v>686</v>
      </c>
    </row>
    <row r="86" spans="1:9" ht="11.25">
      <c r="A86" s="115" t="s">
        <v>134</v>
      </c>
      <c r="B86" s="29" t="s">
        <v>293</v>
      </c>
      <c r="C86" s="30" t="s">
        <v>601</v>
      </c>
      <c r="D86" s="27">
        <v>6</v>
      </c>
      <c r="E86" s="30">
        <v>121.30988400000001</v>
      </c>
      <c r="F86" s="30">
        <v>727.86</v>
      </c>
      <c r="G86" s="113">
        <v>8.7798246582189768E-5</v>
      </c>
      <c r="H86" s="113">
        <v>0.99974110819838025</v>
      </c>
      <c r="I86" s="114" t="s">
        <v>686</v>
      </c>
    </row>
    <row r="87" spans="1:9" ht="11.25">
      <c r="A87" s="115" t="s">
        <v>229</v>
      </c>
      <c r="B87" s="29" t="s">
        <v>595</v>
      </c>
      <c r="C87" s="30" t="s">
        <v>591</v>
      </c>
      <c r="D87" s="27">
        <v>11</v>
      </c>
      <c r="E87" s="30">
        <v>51.562920000000005</v>
      </c>
      <c r="F87" s="30">
        <v>567.16</v>
      </c>
      <c r="G87" s="113">
        <v>6.8413779478958508E-5</v>
      </c>
      <c r="H87" s="113">
        <v>0.99980952197785922</v>
      </c>
      <c r="I87" s="114" t="s">
        <v>686</v>
      </c>
    </row>
    <row r="88" spans="1:9" ht="11.25">
      <c r="A88" s="115" t="s">
        <v>101</v>
      </c>
      <c r="B88" s="29" t="s">
        <v>290</v>
      </c>
      <c r="C88" s="30" t="s">
        <v>601</v>
      </c>
      <c r="D88" s="27">
        <v>10</v>
      </c>
      <c r="E88" s="30">
        <v>48.526420000000002</v>
      </c>
      <c r="F88" s="30">
        <v>485.3</v>
      </c>
      <c r="G88" s="113">
        <v>5.8539401899179365E-5</v>
      </c>
      <c r="H88" s="113">
        <v>0.99986806137975837</v>
      </c>
      <c r="I88" s="114" t="s">
        <v>686</v>
      </c>
    </row>
    <row r="89" spans="1:9" ht="22.5">
      <c r="A89" s="115" t="s">
        <v>237</v>
      </c>
      <c r="B89" s="29" t="s">
        <v>603</v>
      </c>
      <c r="C89" s="30" t="s">
        <v>604</v>
      </c>
      <c r="D89" s="27">
        <v>5</v>
      </c>
      <c r="E89" s="30">
        <v>93.673872000000003</v>
      </c>
      <c r="F89" s="30">
        <v>468.35</v>
      </c>
      <c r="G89" s="113">
        <v>5.6494805026747695E-5</v>
      </c>
      <c r="H89" s="113">
        <v>0.99992455618478515</v>
      </c>
      <c r="I89" s="114" t="s">
        <v>686</v>
      </c>
    </row>
    <row r="90" spans="1:9" ht="11.25">
      <c r="A90" s="115" t="s">
        <v>449</v>
      </c>
      <c r="B90" s="29" t="s">
        <v>620</v>
      </c>
      <c r="C90" s="30" t="s">
        <v>618</v>
      </c>
      <c r="D90" s="27">
        <v>2</v>
      </c>
      <c r="E90" s="30">
        <v>173.40095492400002</v>
      </c>
      <c r="F90" s="30">
        <v>346.8</v>
      </c>
      <c r="G90" s="113">
        <v>4.1832813885504648E-5</v>
      </c>
      <c r="H90" s="113">
        <v>0.99996638899867063</v>
      </c>
      <c r="I90" s="114" t="s">
        <v>686</v>
      </c>
    </row>
    <row r="91" spans="1:9" ht="12" thickBot="1">
      <c r="A91" s="584" t="s">
        <v>448</v>
      </c>
      <c r="B91" s="585" t="s">
        <v>619</v>
      </c>
      <c r="C91" s="586" t="s">
        <v>618</v>
      </c>
      <c r="D91" s="587">
        <v>2</v>
      </c>
      <c r="E91" s="586">
        <v>139.32437094399998</v>
      </c>
      <c r="F91" s="586">
        <v>278.64</v>
      </c>
      <c r="G91" s="588">
        <v>3.361100132946082E-5</v>
      </c>
      <c r="H91" s="588">
        <v>1</v>
      </c>
      <c r="I91" s="589" t="s">
        <v>686</v>
      </c>
    </row>
    <row r="92" spans="1:9" ht="11.25"/>
  </sheetData>
  <sortState xmlns:xlrd2="http://schemas.microsoft.com/office/spreadsheetml/2017/richdata2" ref="A3:F91">
    <sortCondition descending="1" ref="F25:F91"/>
  </sortState>
  <mergeCells count="1">
    <mergeCell ref="A1:I1"/>
  </mergeCells>
  <conditionalFormatting sqref="G3:H91">
    <cfRule type="colorScale" priority="820">
      <colorScale>
        <cfvo type="min"/>
        <cfvo type="max"/>
        <color rgb="FFFCFCFF"/>
        <color rgb="FF63BE7B"/>
      </colorScale>
    </cfRule>
    <cfRule type="colorScale" priority="821">
      <colorScale>
        <cfvo type="min"/>
        <cfvo type="max"/>
        <color rgb="FFFCFCFF"/>
        <color rgb="FF63BE7B"/>
      </colorScale>
    </cfRule>
    <cfRule type="colorScale" priority="822">
      <colorScale>
        <cfvo type="min"/>
        <cfvo type="max"/>
        <color rgb="FFFCFCFF"/>
        <color rgb="FF63BE7B"/>
      </colorScale>
    </cfRule>
  </conditionalFormatting>
  <conditionalFormatting sqref="I3:I91">
    <cfRule type="expression" dxfId="8" priority="823">
      <formula>NOT(ISERROR(SEARCH("B",I3)))</formula>
    </cfRule>
    <cfRule type="expression" dxfId="7" priority="824">
      <formula>NOT(ISERROR(SEARCH("A",I3)))</formula>
    </cfRule>
    <cfRule type="colorScale" priority="825">
      <colorScale>
        <cfvo type="min"/>
        <cfvo type="max"/>
        <color rgb="FFFCFCFF"/>
        <color rgb="FF63BE7B"/>
      </colorScale>
    </cfRule>
    <cfRule type="expression" dxfId="6" priority="826">
      <formula>NOT(ISERROR(SEARCH("C",I3)))</formula>
    </cfRule>
  </conditionalFormatting>
  <pageMargins left="0.23622047244094491" right="0.23622047244094491" top="0.74803149606299213" bottom="0.74803149606299213" header="0.31496062992125984" footer="0.31496062992125984"/>
  <pageSetup paperSize="9" scale="89" firstPageNumber="22" fitToHeight="0" orientation="landscape" useFirstPageNumber="1" r:id="rId1"/>
  <headerFooter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55FFF-F9C3-4104-ACD3-EEE471718D2E}">
  <sheetPr>
    <tabColor theme="9" tint="0.79998168889431442"/>
  </sheetPr>
  <dimension ref="A1"/>
  <sheetViews>
    <sheetView view="pageBreakPreview" zoomScale="60" zoomScaleNormal="100" workbookViewId="0">
      <selection activeCell="AE26" sqref="AE26"/>
    </sheetView>
  </sheetViews>
  <sheetFormatPr defaultRowHeight="15"/>
  <sheetData/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0" firstPageNumber="25" orientation="landscape" useFirstPageNumber="1" r:id="rId1"/>
  <headerFooter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EB242-BAF9-46EE-8F13-9F8D61BF0515}">
  <sheetPr codeName="Planilha5">
    <tabColor theme="9" tint="0.79998168889431442"/>
  </sheetPr>
  <dimension ref="A1:L222"/>
  <sheetViews>
    <sheetView tabSelected="1" view="pageBreakPreview" topLeftCell="A118" zoomScaleNormal="100" zoomScaleSheetLayoutView="100" workbookViewId="0">
      <selection activeCell="I227" sqref="I227"/>
    </sheetView>
  </sheetViews>
  <sheetFormatPr defaultRowHeight="15"/>
  <cols>
    <col min="1" max="1" width="6.28515625" style="185" bestFit="1" customWidth="1"/>
    <col min="2" max="2" width="9.28515625" customWidth="1"/>
    <col min="3" max="3" width="29.7109375" customWidth="1"/>
    <col min="4" max="4" width="7.85546875" customWidth="1"/>
    <col min="5" max="5" width="7.140625" customWidth="1"/>
    <col min="6" max="6" width="9.42578125" customWidth="1"/>
    <col min="7" max="7" width="8.85546875" customWidth="1"/>
    <col min="8" max="9" width="7.140625" customWidth="1"/>
    <col min="10" max="10" width="12.42578125" customWidth="1"/>
    <col min="11" max="11" width="13.42578125" customWidth="1"/>
    <col min="12" max="12" width="10.7109375" bestFit="1" customWidth="1"/>
    <col min="13" max="81" width="8.85546875" customWidth="1"/>
    <col min="257" max="257" width="6.28515625" bestFit="1" customWidth="1"/>
    <col min="258" max="258" width="9.28515625" customWidth="1"/>
    <col min="259" max="259" width="29.7109375" customWidth="1"/>
    <col min="260" max="260" width="7.85546875" customWidth="1"/>
    <col min="261" max="261" width="7.140625" customWidth="1"/>
    <col min="262" max="262" width="9.42578125" customWidth="1"/>
    <col min="263" max="263" width="8.85546875" customWidth="1"/>
    <col min="264" max="265" width="7.140625" customWidth="1"/>
    <col min="266" max="266" width="12.42578125" customWidth="1"/>
    <col min="267" max="267" width="13.42578125" customWidth="1"/>
    <col min="268" max="337" width="8.85546875" customWidth="1"/>
    <col min="513" max="513" width="6.28515625" bestFit="1" customWidth="1"/>
    <col min="514" max="514" width="9.28515625" customWidth="1"/>
    <col min="515" max="515" width="29.7109375" customWidth="1"/>
    <col min="516" max="516" width="7.85546875" customWidth="1"/>
    <col min="517" max="517" width="7.140625" customWidth="1"/>
    <col min="518" max="518" width="9.42578125" customWidth="1"/>
    <col min="519" max="519" width="8.85546875" customWidth="1"/>
    <col min="520" max="521" width="7.140625" customWidth="1"/>
    <col min="522" max="522" width="12.42578125" customWidth="1"/>
    <col min="523" max="523" width="13.42578125" customWidth="1"/>
    <col min="524" max="593" width="8.85546875" customWidth="1"/>
    <col min="769" max="769" width="6.28515625" bestFit="1" customWidth="1"/>
    <col min="770" max="770" width="9.28515625" customWidth="1"/>
    <col min="771" max="771" width="29.7109375" customWidth="1"/>
    <col min="772" max="772" width="7.85546875" customWidth="1"/>
    <col min="773" max="773" width="7.140625" customWidth="1"/>
    <col min="774" max="774" width="9.42578125" customWidth="1"/>
    <col min="775" max="775" width="8.85546875" customWidth="1"/>
    <col min="776" max="777" width="7.140625" customWidth="1"/>
    <col min="778" max="778" width="12.42578125" customWidth="1"/>
    <col min="779" max="779" width="13.42578125" customWidth="1"/>
    <col min="780" max="849" width="8.85546875" customWidth="1"/>
    <col min="1025" max="1025" width="6.28515625" bestFit="1" customWidth="1"/>
    <col min="1026" max="1026" width="9.28515625" customWidth="1"/>
    <col min="1027" max="1027" width="29.7109375" customWidth="1"/>
    <col min="1028" max="1028" width="7.85546875" customWidth="1"/>
    <col min="1029" max="1029" width="7.140625" customWidth="1"/>
    <col min="1030" max="1030" width="9.42578125" customWidth="1"/>
    <col min="1031" max="1031" width="8.85546875" customWidth="1"/>
    <col min="1032" max="1033" width="7.140625" customWidth="1"/>
    <col min="1034" max="1034" width="12.42578125" customWidth="1"/>
    <col min="1035" max="1035" width="13.42578125" customWidth="1"/>
    <col min="1036" max="1105" width="8.85546875" customWidth="1"/>
    <col min="1281" max="1281" width="6.28515625" bestFit="1" customWidth="1"/>
    <col min="1282" max="1282" width="9.28515625" customWidth="1"/>
    <col min="1283" max="1283" width="29.7109375" customWidth="1"/>
    <col min="1284" max="1284" width="7.85546875" customWidth="1"/>
    <col min="1285" max="1285" width="7.140625" customWidth="1"/>
    <col min="1286" max="1286" width="9.42578125" customWidth="1"/>
    <col min="1287" max="1287" width="8.85546875" customWidth="1"/>
    <col min="1288" max="1289" width="7.140625" customWidth="1"/>
    <col min="1290" max="1290" width="12.42578125" customWidth="1"/>
    <col min="1291" max="1291" width="13.42578125" customWidth="1"/>
    <col min="1292" max="1361" width="8.85546875" customWidth="1"/>
    <col min="1537" max="1537" width="6.28515625" bestFit="1" customWidth="1"/>
    <col min="1538" max="1538" width="9.28515625" customWidth="1"/>
    <col min="1539" max="1539" width="29.7109375" customWidth="1"/>
    <col min="1540" max="1540" width="7.85546875" customWidth="1"/>
    <col min="1541" max="1541" width="7.140625" customWidth="1"/>
    <col min="1542" max="1542" width="9.42578125" customWidth="1"/>
    <col min="1543" max="1543" width="8.85546875" customWidth="1"/>
    <col min="1544" max="1545" width="7.140625" customWidth="1"/>
    <col min="1546" max="1546" width="12.42578125" customWidth="1"/>
    <col min="1547" max="1547" width="13.42578125" customWidth="1"/>
    <col min="1548" max="1617" width="8.85546875" customWidth="1"/>
    <col min="1793" max="1793" width="6.28515625" bestFit="1" customWidth="1"/>
    <col min="1794" max="1794" width="9.28515625" customWidth="1"/>
    <col min="1795" max="1795" width="29.7109375" customWidth="1"/>
    <col min="1796" max="1796" width="7.85546875" customWidth="1"/>
    <col min="1797" max="1797" width="7.140625" customWidth="1"/>
    <col min="1798" max="1798" width="9.42578125" customWidth="1"/>
    <col min="1799" max="1799" width="8.85546875" customWidth="1"/>
    <col min="1800" max="1801" width="7.140625" customWidth="1"/>
    <col min="1802" max="1802" width="12.42578125" customWidth="1"/>
    <col min="1803" max="1803" width="13.42578125" customWidth="1"/>
    <col min="1804" max="1873" width="8.85546875" customWidth="1"/>
    <col min="2049" max="2049" width="6.28515625" bestFit="1" customWidth="1"/>
    <col min="2050" max="2050" width="9.28515625" customWidth="1"/>
    <col min="2051" max="2051" width="29.7109375" customWidth="1"/>
    <col min="2052" max="2052" width="7.85546875" customWidth="1"/>
    <col min="2053" max="2053" width="7.140625" customWidth="1"/>
    <col min="2054" max="2054" width="9.42578125" customWidth="1"/>
    <col min="2055" max="2055" width="8.85546875" customWidth="1"/>
    <col min="2056" max="2057" width="7.140625" customWidth="1"/>
    <col min="2058" max="2058" width="12.42578125" customWidth="1"/>
    <col min="2059" max="2059" width="13.42578125" customWidth="1"/>
    <col min="2060" max="2129" width="8.85546875" customWidth="1"/>
    <col min="2305" max="2305" width="6.28515625" bestFit="1" customWidth="1"/>
    <col min="2306" max="2306" width="9.28515625" customWidth="1"/>
    <col min="2307" max="2307" width="29.7109375" customWidth="1"/>
    <col min="2308" max="2308" width="7.85546875" customWidth="1"/>
    <col min="2309" max="2309" width="7.140625" customWidth="1"/>
    <col min="2310" max="2310" width="9.42578125" customWidth="1"/>
    <col min="2311" max="2311" width="8.85546875" customWidth="1"/>
    <col min="2312" max="2313" width="7.140625" customWidth="1"/>
    <col min="2314" max="2314" width="12.42578125" customWidth="1"/>
    <col min="2315" max="2315" width="13.42578125" customWidth="1"/>
    <col min="2316" max="2385" width="8.85546875" customWidth="1"/>
    <col min="2561" max="2561" width="6.28515625" bestFit="1" customWidth="1"/>
    <col min="2562" max="2562" width="9.28515625" customWidth="1"/>
    <col min="2563" max="2563" width="29.7109375" customWidth="1"/>
    <col min="2564" max="2564" width="7.85546875" customWidth="1"/>
    <col min="2565" max="2565" width="7.140625" customWidth="1"/>
    <col min="2566" max="2566" width="9.42578125" customWidth="1"/>
    <col min="2567" max="2567" width="8.85546875" customWidth="1"/>
    <col min="2568" max="2569" width="7.140625" customWidth="1"/>
    <col min="2570" max="2570" width="12.42578125" customWidth="1"/>
    <col min="2571" max="2571" width="13.42578125" customWidth="1"/>
    <col min="2572" max="2641" width="8.85546875" customWidth="1"/>
    <col min="2817" max="2817" width="6.28515625" bestFit="1" customWidth="1"/>
    <col min="2818" max="2818" width="9.28515625" customWidth="1"/>
    <col min="2819" max="2819" width="29.7109375" customWidth="1"/>
    <col min="2820" max="2820" width="7.85546875" customWidth="1"/>
    <col min="2821" max="2821" width="7.140625" customWidth="1"/>
    <col min="2822" max="2822" width="9.42578125" customWidth="1"/>
    <col min="2823" max="2823" width="8.85546875" customWidth="1"/>
    <col min="2824" max="2825" width="7.140625" customWidth="1"/>
    <col min="2826" max="2826" width="12.42578125" customWidth="1"/>
    <col min="2827" max="2827" width="13.42578125" customWidth="1"/>
    <col min="2828" max="2897" width="8.85546875" customWidth="1"/>
    <col min="3073" max="3073" width="6.28515625" bestFit="1" customWidth="1"/>
    <col min="3074" max="3074" width="9.28515625" customWidth="1"/>
    <col min="3075" max="3075" width="29.7109375" customWidth="1"/>
    <col min="3076" max="3076" width="7.85546875" customWidth="1"/>
    <col min="3077" max="3077" width="7.140625" customWidth="1"/>
    <col min="3078" max="3078" width="9.42578125" customWidth="1"/>
    <col min="3079" max="3079" width="8.85546875" customWidth="1"/>
    <col min="3080" max="3081" width="7.140625" customWidth="1"/>
    <col min="3082" max="3082" width="12.42578125" customWidth="1"/>
    <col min="3083" max="3083" width="13.42578125" customWidth="1"/>
    <col min="3084" max="3153" width="8.85546875" customWidth="1"/>
    <col min="3329" max="3329" width="6.28515625" bestFit="1" customWidth="1"/>
    <col min="3330" max="3330" width="9.28515625" customWidth="1"/>
    <col min="3331" max="3331" width="29.7109375" customWidth="1"/>
    <col min="3332" max="3332" width="7.85546875" customWidth="1"/>
    <col min="3333" max="3333" width="7.140625" customWidth="1"/>
    <col min="3334" max="3334" width="9.42578125" customWidth="1"/>
    <col min="3335" max="3335" width="8.85546875" customWidth="1"/>
    <col min="3336" max="3337" width="7.140625" customWidth="1"/>
    <col min="3338" max="3338" width="12.42578125" customWidth="1"/>
    <col min="3339" max="3339" width="13.42578125" customWidth="1"/>
    <col min="3340" max="3409" width="8.85546875" customWidth="1"/>
    <col min="3585" max="3585" width="6.28515625" bestFit="1" customWidth="1"/>
    <col min="3586" max="3586" width="9.28515625" customWidth="1"/>
    <col min="3587" max="3587" width="29.7109375" customWidth="1"/>
    <col min="3588" max="3588" width="7.85546875" customWidth="1"/>
    <col min="3589" max="3589" width="7.140625" customWidth="1"/>
    <col min="3590" max="3590" width="9.42578125" customWidth="1"/>
    <col min="3591" max="3591" width="8.85546875" customWidth="1"/>
    <col min="3592" max="3593" width="7.140625" customWidth="1"/>
    <col min="3594" max="3594" width="12.42578125" customWidth="1"/>
    <col min="3595" max="3595" width="13.42578125" customWidth="1"/>
    <col min="3596" max="3665" width="8.85546875" customWidth="1"/>
    <col min="3841" max="3841" width="6.28515625" bestFit="1" customWidth="1"/>
    <col min="3842" max="3842" width="9.28515625" customWidth="1"/>
    <col min="3843" max="3843" width="29.7109375" customWidth="1"/>
    <col min="3844" max="3844" width="7.85546875" customWidth="1"/>
    <col min="3845" max="3845" width="7.140625" customWidth="1"/>
    <col min="3846" max="3846" width="9.42578125" customWidth="1"/>
    <col min="3847" max="3847" width="8.85546875" customWidth="1"/>
    <col min="3848" max="3849" width="7.140625" customWidth="1"/>
    <col min="3850" max="3850" width="12.42578125" customWidth="1"/>
    <col min="3851" max="3851" width="13.42578125" customWidth="1"/>
    <col min="3852" max="3921" width="8.85546875" customWidth="1"/>
    <col min="4097" max="4097" width="6.28515625" bestFit="1" customWidth="1"/>
    <col min="4098" max="4098" width="9.28515625" customWidth="1"/>
    <col min="4099" max="4099" width="29.7109375" customWidth="1"/>
    <col min="4100" max="4100" width="7.85546875" customWidth="1"/>
    <col min="4101" max="4101" width="7.140625" customWidth="1"/>
    <col min="4102" max="4102" width="9.42578125" customWidth="1"/>
    <col min="4103" max="4103" width="8.85546875" customWidth="1"/>
    <col min="4104" max="4105" width="7.140625" customWidth="1"/>
    <col min="4106" max="4106" width="12.42578125" customWidth="1"/>
    <col min="4107" max="4107" width="13.42578125" customWidth="1"/>
    <col min="4108" max="4177" width="8.85546875" customWidth="1"/>
    <col min="4353" max="4353" width="6.28515625" bestFit="1" customWidth="1"/>
    <col min="4354" max="4354" width="9.28515625" customWidth="1"/>
    <col min="4355" max="4355" width="29.7109375" customWidth="1"/>
    <col min="4356" max="4356" width="7.85546875" customWidth="1"/>
    <col min="4357" max="4357" width="7.140625" customWidth="1"/>
    <col min="4358" max="4358" width="9.42578125" customWidth="1"/>
    <col min="4359" max="4359" width="8.85546875" customWidth="1"/>
    <col min="4360" max="4361" width="7.140625" customWidth="1"/>
    <col min="4362" max="4362" width="12.42578125" customWidth="1"/>
    <col min="4363" max="4363" width="13.42578125" customWidth="1"/>
    <col min="4364" max="4433" width="8.85546875" customWidth="1"/>
    <col min="4609" max="4609" width="6.28515625" bestFit="1" customWidth="1"/>
    <col min="4610" max="4610" width="9.28515625" customWidth="1"/>
    <col min="4611" max="4611" width="29.7109375" customWidth="1"/>
    <col min="4612" max="4612" width="7.85546875" customWidth="1"/>
    <col min="4613" max="4613" width="7.140625" customWidth="1"/>
    <col min="4614" max="4614" width="9.42578125" customWidth="1"/>
    <col min="4615" max="4615" width="8.85546875" customWidth="1"/>
    <col min="4616" max="4617" width="7.140625" customWidth="1"/>
    <col min="4618" max="4618" width="12.42578125" customWidth="1"/>
    <col min="4619" max="4619" width="13.42578125" customWidth="1"/>
    <col min="4620" max="4689" width="8.85546875" customWidth="1"/>
    <col min="4865" max="4865" width="6.28515625" bestFit="1" customWidth="1"/>
    <col min="4866" max="4866" width="9.28515625" customWidth="1"/>
    <col min="4867" max="4867" width="29.7109375" customWidth="1"/>
    <col min="4868" max="4868" width="7.85546875" customWidth="1"/>
    <col min="4869" max="4869" width="7.140625" customWidth="1"/>
    <col min="4870" max="4870" width="9.42578125" customWidth="1"/>
    <col min="4871" max="4871" width="8.85546875" customWidth="1"/>
    <col min="4872" max="4873" width="7.140625" customWidth="1"/>
    <col min="4874" max="4874" width="12.42578125" customWidth="1"/>
    <col min="4875" max="4875" width="13.42578125" customWidth="1"/>
    <col min="4876" max="4945" width="8.85546875" customWidth="1"/>
    <col min="5121" max="5121" width="6.28515625" bestFit="1" customWidth="1"/>
    <col min="5122" max="5122" width="9.28515625" customWidth="1"/>
    <col min="5123" max="5123" width="29.7109375" customWidth="1"/>
    <col min="5124" max="5124" width="7.85546875" customWidth="1"/>
    <col min="5125" max="5125" width="7.140625" customWidth="1"/>
    <col min="5126" max="5126" width="9.42578125" customWidth="1"/>
    <col min="5127" max="5127" width="8.85546875" customWidth="1"/>
    <col min="5128" max="5129" width="7.140625" customWidth="1"/>
    <col min="5130" max="5130" width="12.42578125" customWidth="1"/>
    <col min="5131" max="5131" width="13.42578125" customWidth="1"/>
    <col min="5132" max="5201" width="8.85546875" customWidth="1"/>
    <col min="5377" max="5377" width="6.28515625" bestFit="1" customWidth="1"/>
    <col min="5378" max="5378" width="9.28515625" customWidth="1"/>
    <col min="5379" max="5379" width="29.7109375" customWidth="1"/>
    <col min="5380" max="5380" width="7.85546875" customWidth="1"/>
    <col min="5381" max="5381" width="7.140625" customWidth="1"/>
    <col min="5382" max="5382" width="9.42578125" customWidth="1"/>
    <col min="5383" max="5383" width="8.85546875" customWidth="1"/>
    <col min="5384" max="5385" width="7.140625" customWidth="1"/>
    <col min="5386" max="5386" width="12.42578125" customWidth="1"/>
    <col min="5387" max="5387" width="13.42578125" customWidth="1"/>
    <col min="5388" max="5457" width="8.85546875" customWidth="1"/>
    <col min="5633" max="5633" width="6.28515625" bestFit="1" customWidth="1"/>
    <col min="5634" max="5634" width="9.28515625" customWidth="1"/>
    <col min="5635" max="5635" width="29.7109375" customWidth="1"/>
    <col min="5636" max="5636" width="7.85546875" customWidth="1"/>
    <col min="5637" max="5637" width="7.140625" customWidth="1"/>
    <col min="5638" max="5638" width="9.42578125" customWidth="1"/>
    <col min="5639" max="5639" width="8.85546875" customWidth="1"/>
    <col min="5640" max="5641" width="7.140625" customWidth="1"/>
    <col min="5642" max="5642" width="12.42578125" customWidth="1"/>
    <col min="5643" max="5643" width="13.42578125" customWidth="1"/>
    <col min="5644" max="5713" width="8.85546875" customWidth="1"/>
    <col min="5889" max="5889" width="6.28515625" bestFit="1" customWidth="1"/>
    <col min="5890" max="5890" width="9.28515625" customWidth="1"/>
    <col min="5891" max="5891" width="29.7109375" customWidth="1"/>
    <col min="5892" max="5892" width="7.85546875" customWidth="1"/>
    <col min="5893" max="5893" width="7.140625" customWidth="1"/>
    <col min="5894" max="5894" width="9.42578125" customWidth="1"/>
    <col min="5895" max="5895" width="8.85546875" customWidth="1"/>
    <col min="5896" max="5897" width="7.140625" customWidth="1"/>
    <col min="5898" max="5898" width="12.42578125" customWidth="1"/>
    <col min="5899" max="5899" width="13.42578125" customWidth="1"/>
    <col min="5900" max="5969" width="8.85546875" customWidth="1"/>
    <col min="6145" max="6145" width="6.28515625" bestFit="1" customWidth="1"/>
    <col min="6146" max="6146" width="9.28515625" customWidth="1"/>
    <col min="6147" max="6147" width="29.7109375" customWidth="1"/>
    <col min="6148" max="6148" width="7.85546875" customWidth="1"/>
    <col min="6149" max="6149" width="7.140625" customWidth="1"/>
    <col min="6150" max="6150" width="9.42578125" customWidth="1"/>
    <col min="6151" max="6151" width="8.85546875" customWidth="1"/>
    <col min="6152" max="6153" width="7.140625" customWidth="1"/>
    <col min="6154" max="6154" width="12.42578125" customWidth="1"/>
    <col min="6155" max="6155" width="13.42578125" customWidth="1"/>
    <col min="6156" max="6225" width="8.85546875" customWidth="1"/>
    <col min="6401" max="6401" width="6.28515625" bestFit="1" customWidth="1"/>
    <col min="6402" max="6402" width="9.28515625" customWidth="1"/>
    <col min="6403" max="6403" width="29.7109375" customWidth="1"/>
    <col min="6404" max="6404" width="7.85546875" customWidth="1"/>
    <col min="6405" max="6405" width="7.140625" customWidth="1"/>
    <col min="6406" max="6406" width="9.42578125" customWidth="1"/>
    <col min="6407" max="6407" width="8.85546875" customWidth="1"/>
    <col min="6408" max="6409" width="7.140625" customWidth="1"/>
    <col min="6410" max="6410" width="12.42578125" customWidth="1"/>
    <col min="6411" max="6411" width="13.42578125" customWidth="1"/>
    <col min="6412" max="6481" width="8.85546875" customWidth="1"/>
    <col min="6657" max="6657" width="6.28515625" bestFit="1" customWidth="1"/>
    <col min="6658" max="6658" width="9.28515625" customWidth="1"/>
    <col min="6659" max="6659" width="29.7109375" customWidth="1"/>
    <col min="6660" max="6660" width="7.85546875" customWidth="1"/>
    <col min="6661" max="6661" width="7.140625" customWidth="1"/>
    <col min="6662" max="6662" width="9.42578125" customWidth="1"/>
    <col min="6663" max="6663" width="8.85546875" customWidth="1"/>
    <col min="6664" max="6665" width="7.140625" customWidth="1"/>
    <col min="6666" max="6666" width="12.42578125" customWidth="1"/>
    <col min="6667" max="6667" width="13.42578125" customWidth="1"/>
    <col min="6668" max="6737" width="8.85546875" customWidth="1"/>
    <col min="6913" max="6913" width="6.28515625" bestFit="1" customWidth="1"/>
    <col min="6914" max="6914" width="9.28515625" customWidth="1"/>
    <col min="6915" max="6915" width="29.7109375" customWidth="1"/>
    <col min="6916" max="6916" width="7.85546875" customWidth="1"/>
    <col min="6917" max="6917" width="7.140625" customWidth="1"/>
    <col min="6918" max="6918" width="9.42578125" customWidth="1"/>
    <col min="6919" max="6919" width="8.85546875" customWidth="1"/>
    <col min="6920" max="6921" width="7.140625" customWidth="1"/>
    <col min="6922" max="6922" width="12.42578125" customWidth="1"/>
    <col min="6923" max="6923" width="13.42578125" customWidth="1"/>
    <col min="6924" max="6993" width="8.85546875" customWidth="1"/>
    <col min="7169" max="7169" width="6.28515625" bestFit="1" customWidth="1"/>
    <col min="7170" max="7170" width="9.28515625" customWidth="1"/>
    <col min="7171" max="7171" width="29.7109375" customWidth="1"/>
    <col min="7172" max="7172" width="7.85546875" customWidth="1"/>
    <col min="7173" max="7173" width="7.140625" customWidth="1"/>
    <col min="7174" max="7174" width="9.42578125" customWidth="1"/>
    <col min="7175" max="7175" width="8.85546875" customWidth="1"/>
    <col min="7176" max="7177" width="7.140625" customWidth="1"/>
    <col min="7178" max="7178" width="12.42578125" customWidth="1"/>
    <col min="7179" max="7179" width="13.42578125" customWidth="1"/>
    <col min="7180" max="7249" width="8.85546875" customWidth="1"/>
    <col min="7425" max="7425" width="6.28515625" bestFit="1" customWidth="1"/>
    <col min="7426" max="7426" width="9.28515625" customWidth="1"/>
    <col min="7427" max="7427" width="29.7109375" customWidth="1"/>
    <col min="7428" max="7428" width="7.85546875" customWidth="1"/>
    <col min="7429" max="7429" width="7.140625" customWidth="1"/>
    <col min="7430" max="7430" width="9.42578125" customWidth="1"/>
    <col min="7431" max="7431" width="8.85546875" customWidth="1"/>
    <col min="7432" max="7433" width="7.140625" customWidth="1"/>
    <col min="7434" max="7434" width="12.42578125" customWidth="1"/>
    <col min="7435" max="7435" width="13.42578125" customWidth="1"/>
    <col min="7436" max="7505" width="8.85546875" customWidth="1"/>
    <col min="7681" max="7681" width="6.28515625" bestFit="1" customWidth="1"/>
    <col min="7682" max="7682" width="9.28515625" customWidth="1"/>
    <col min="7683" max="7683" width="29.7109375" customWidth="1"/>
    <col min="7684" max="7684" width="7.85546875" customWidth="1"/>
    <col min="7685" max="7685" width="7.140625" customWidth="1"/>
    <col min="7686" max="7686" width="9.42578125" customWidth="1"/>
    <col min="7687" max="7687" width="8.85546875" customWidth="1"/>
    <col min="7688" max="7689" width="7.140625" customWidth="1"/>
    <col min="7690" max="7690" width="12.42578125" customWidth="1"/>
    <col min="7691" max="7691" width="13.42578125" customWidth="1"/>
    <col min="7692" max="7761" width="8.85546875" customWidth="1"/>
    <col min="7937" max="7937" width="6.28515625" bestFit="1" customWidth="1"/>
    <col min="7938" max="7938" width="9.28515625" customWidth="1"/>
    <col min="7939" max="7939" width="29.7109375" customWidth="1"/>
    <col min="7940" max="7940" width="7.85546875" customWidth="1"/>
    <col min="7941" max="7941" width="7.140625" customWidth="1"/>
    <col min="7942" max="7942" width="9.42578125" customWidth="1"/>
    <col min="7943" max="7943" width="8.85546875" customWidth="1"/>
    <col min="7944" max="7945" width="7.140625" customWidth="1"/>
    <col min="7946" max="7946" width="12.42578125" customWidth="1"/>
    <col min="7947" max="7947" width="13.42578125" customWidth="1"/>
    <col min="7948" max="8017" width="8.85546875" customWidth="1"/>
    <col min="8193" max="8193" width="6.28515625" bestFit="1" customWidth="1"/>
    <col min="8194" max="8194" width="9.28515625" customWidth="1"/>
    <col min="8195" max="8195" width="29.7109375" customWidth="1"/>
    <col min="8196" max="8196" width="7.85546875" customWidth="1"/>
    <col min="8197" max="8197" width="7.140625" customWidth="1"/>
    <col min="8198" max="8198" width="9.42578125" customWidth="1"/>
    <col min="8199" max="8199" width="8.85546875" customWidth="1"/>
    <col min="8200" max="8201" width="7.140625" customWidth="1"/>
    <col min="8202" max="8202" width="12.42578125" customWidth="1"/>
    <col min="8203" max="8203" width="13.42578125" customWidth="1"/>
    <col min="8204" max="8273" width="8.85546875" customWidth="1"/>
    <col min="8449" max="8449" width="6.28515625" bestFit="1" customWidth="1"/>
    <col min="8450" max="8450" width="9.28515625" customWidth="1"/>
    <col min="8451" max="8451" width="29.7109375" customWidth="1"/>
    <col min="8452" max="8452" width="7.85546875" customWidth="1"/>
    <col min="8453" max="8453" width="7.140625" customWidth="1"/>
    <col min="8454" max="8454" width="9.42578125" customWidth="1"/>
    <col min="8455" max="8455" width="8.85546875" customWidth="1"/>
    <col min="8456" max="8457" width="7.140625" customWidth="1"/>
    <col min="8458" max="8458" width="12.42578125" customWidth="1"/>
    <col min="8459" max="8459" width="13.42578125" customWidth="1"/>
    <col min="8460" max="8529" width="8.85546875" customWidth="1"/>
    <col min="8705" max="8705" width="6.28515625" bestFit="1" customWidth="1"/>
    <col min="8706" max="8706" width="9.28515625" customWidth="1"/>
    <col min="8707" max="8707" width="29.7109375" customWidth="1"/>
    <col min="8708" max="8708" width="7.85546875" customWidth="1"/>
    <col min="8709" max="8709" width="7.140625" customWidth="1"/>
    <col min="8710" max="8710" width="9.42578125" customWidth="1"/>
    <col min="8711" max="8711" width="8.85546875" customWidth="1"/>
    <col min="8712" max="8713" width="7.140625" customWidth="1"/>
    <col min="8714" max="8714" width="12.42578125" customWidth="1"/>
    <col min="8715" max="8715" width="13.42578125" customWidth="1"/>
    <col min="8716" max="8785" width="8.85546875" customWidth="1"/>
    <col min="8961" max="8961" width="6.28515625" bestFit="1" customWidth="1"/>
    <col min="8962" max="8962" width="9.28515625" customWidth="1"/>
    <col min="8963" max="8963" width="29.7109375" customWidth="1"/>
    <col min="8964" max="8964" width="7.85546875" customWidth="1"/>
    <col min="8965" max="8965" width="7.140625" customWidth="1"/>
    <col min="8966" max="8966" width="9.42578125" customWidth="1"/>
    <col min="8967" max="8967" width="8.85546875" customWidth="1"/>
    <col min="8968" max="8969" width="7.140625" customWidth="1"/>
    <col min="8970" max="8970" width="12.42578125" customWidth="1"/>
    <col min="8971" max="8971" width="13.42578125" customWidth="1"/>
    <col min="8972" max="9041" width="8.85546875" customWidth="1"/>
    <col min="9217" max="9217" width="6.28515625" bestFit="1" customWidth="1"/>
    <col min="9218" max="9218" width="9.28515625" customWidth="1"/>
    <col min="9219" max="9219" width="29.7109375" customWidth="1"/>
    <col min="9220" max="9220" width="7.85546875" customWidth="1"/>
    <col min="9221" max="9221" width="7.140625" customWidth="1"/>
    <col min="9222" max="9222" width="9.42578125" customWidth="1"/>
    <col min="9223" max="9223" width="8.85546875" customWidth="1"/>
    <col min="9224" max="9225" width="7.140625" customWidth="1"/>
    <col min="9226" max="9226" width="12.42578125" customWidth="1"/>
    <col min="9227" max="9227" width="13.42578125" customWidth="1"/>
    <col min="9228" max="9297" width="8.85546875" customWidth="1"/>
    <col min="9473" max="9473" width="6.28515625" bestFit="1" customWidth="1"/>
    <col min="9474" max="9474" width="9.28515625" customWidth="1"/>
    <col min="9475" max="9475" width="29.7109375" customWidth="1"/>
    <col min="9476" max="9476" width="7.85546875" customWidth="1"/>
    <col min="9477" max="9477" width="7.140625" customWidth="1"/>
    <col min="9478" max="9478" width="9.42578125" customWidth="1"/>
    <col min="9479" max="9479" width="8.85546875" customWidth="1"/>
    <col min="9480" max="9481" width="7.140625" customWidth="1"/>
    <col min="9482" max="9482" width="12.42578125" customWidth="1"/>
    <col min="9483" max="9483" width="13.42578125" customWidth="1"/>
    <col min="9484" max="9553" width="8.85546875" customWidth="1"/>
    <col min="9729" max="9729" width="6.28515625" bestFit="1" customWidth="1"/>
    <col min="9730" max="9730" width="9.28515625" customWidth="1"/>
    <col min="9731" max="9731" width="29.7109375" customWidth="1"/>
    <col min="9732" max="9732" width="7.85546875" customWidth="1"/>
    <col min="9733" max="9733" width="7.140625" customWidth="1"/>
    <col min="9734" max="9734" width="9.42578125" customWidth="1"/>
    <col min="9735" max="9735" width="8.85546875" customWidth="1"/>
    <col min="9736" max="9737" width="7.140625" customWidth="1"/>
    <col min="9738" max="9738" width="12.42578125" customWidth="1"/>
    <col min="9739" max="9739" width="13.42578125" customWidth="1"/>
    <col min="9740" max="9809" width="8.85546875" customWidth="1"/>
    <col min="9985" max="9985" width="6.28515625" bestFit="1" customWidth="1"/>
    <col min="9986" max="9986" width="9.28515625" customWidth="1"/>
    <col min="9987" max="9987" width="29.7109375" customWidth="1"/>
    <col min="9988" max="9988" width="7.85546875" customWidth="1"/>
    <col min="9989" max="9989" width="7.140625" customWidth="1"/>
    <col min="9990" max="9990" width="9.42578125" customWidth="1"/>
    <col min="9991" max="9991" width="8.85546875" customWidth="1"/>
    <col min="9992" max="9993" width="7.140625" customWidth="1"/>
    <col min="9994" max="9994" width="12.42578125" customWidth="1"/>
    <col min="9995" max="9995" width="13.42578125" customWidth="1"/>
    <col min="9996" max="10065" width="8.85546875" customWidth="1"/>
    <col min="10241" max="10241" width="6.28515625" bestFit="1" customWidth="1"/>
    <col min="10242" max="10242" width="9.28515625" customWidth="1"/>
    <col min="10243" max="10243" width="29.7109375" customWidth="1"/>
    <col min="10244" max="10244" width="7.85546875" customWidth="1"/>
    <col min="10245" max="10245" width="7.140625" customWidth="1"/>
    <col min="10246" max="10246" width="9.42578125" customWidth="1"/>
    <col min="10247" max="10247" width="8.85546875" customWidth="1"/>
    <col min="10248" max="10249" width="7.140625" customWidth="1"/>
    <col min="10250" max="10250" width="12.42578125" customWidth="1"/>
    <col min="10251" max="10251" width="13.42578125" customWidth="1"/>
    <col min="10252" max="10321" width="8.85546875" customWidth="1"/>
    <col min="10497" max="10497" width="6.28515625" bestFit="1" customWidth="1"/>
    <col min="10498" max="10498" width="9.28515625" customWidth="1"/>
    <col min="10499" max="10499" width="29.7109375" customWidth="1"/>
    <col min="10500" max="10500" width="7.85546875" customWidth="1"/>
    <col min="10501" max="10501" width="7.140625" customWidth="1"/>
    <col min="10502" max="10502" width="9.42578125" customWidth="1"/>
    <col min="10503" max="10503" width="8.85546875" customWidth="1"/>
    <col min="10504" max="10505" width="7.140625" customWidth="1"/>
    <col min="10506" max="10506" width="12.42578125" customWidth="1"/>
    <col min="10507" max="10507" width="13.42578125" customWidth="1"/>
    <col min="10508" max="10577" width="8.85546875" customWidth="1"/>
    <col min="10753" max="10753" width="6.28515625" bestFit="1" customWidth="1"/>
    <col min="10754" max="10754" width="9.28515625" customWidth="1"/>
    <col min="10755" max="10755" width="29.7109375" customWidth="1"/>
    <col min="10756" max="10756" width="7.85546875" customWidth="1"/>
    <col min="10757" max="10757" width="7.140625" customWidth="1"/>
    <col min="10758" max="10758" width="9.42578125" customWidth="1"/>
    <col min="10759" max="10759" width="8.85546875" customWidth="1"/>
    <col min="10760" max="10761" width="7.140625" customWidth="1"/>
    <col min="10762" max="10762" width="12.42578125" customWidth="1"/>
    <col min="10763" max="10763" width="13.42578125" customWidth="1"/>
    <col min="10764" max="10833" width="8.85546875" customWidth="1"/>
    <col min="11009" max="11009" width="6.28515625" bestFit="1" customWidth="1"/>
    <col min="11010" max="11010" width="9.28515625" customWidth="1"/>
    <col min="11011" max="11011" width="29.7109375" customWidth="1"/>
    <col min="11012" max="11012" width="7.85546875" customWidth="1"/>
    <col min="11013" max="11013" width="7.140625" customWidth="1"/>
    <col min="11014" max="11014" width="9.42578125" customWidth="1"/>
    <col min="11015" max="11015" width="8.85546875" customWidth="1"/>
    <col min="11016" max="11017" width="7.140625" customWidth="1"/>
    <col min="11018" max="11018" width="12.42578125" customWidth="1"/>
    <col min="11019" max="11019" width="13.42578125" customWidth="1"/>
    <col min="11020" max="11089" width="8.85546875" customWidth="1"/>
    <col min="11265" max="11265" width="6.28515625" bestFit="1" customWidth="1"/>
    <col min="11266" max="11266" width="9.28515625" customWidth="1"/>
    <col min="11267" max="11267" width="29.7109375" customWidth="1"/>
    <col min="11268" max="11268" width="7.85546875" customWidth="1"/>
    <col min="11269" max="11269" width="7.140625" customWidth="1"/>
    <col min="11270" max="11270" width="9.42578125" customWidth="1"/>
    <col min="11271" max="11271" width="8.85546875" customWidth="1"/>
    <col min="11272" max="11273" width="7.140625" customWidth="1"/>
    <col min="11274" max="11274" width="12.42578125" customWidth="1"/>
    <col min="11275" max="11275" width="13.42578125" customWidth="1"/>
    <col min="11276" max="11345" width="8.85546875" customWidth="1"/>
    <col min="11521" max="11521" width="6.28515625" bestFit="1" customWidth="1"/>
    <col min="11522" max="11522" width="9.28515625" customWidth="1"/>
    <col min="11523" max="11523" width="29.7109375" customWidth="1"/>
    <col min="11524" max="11524" width="7.85546875" customWidth="1"/>
    <col min="11525" max="11525" width="7.140625" customWidth="1"/>
    <col min="11526" max="11526" width="9.42578125" customWidth="1"/>
    <col min="11527" max="11527" width="8.85546875" customWidth="1"/>
    <col min="11528" max="11529" width="7.140625" customWidth="1"/>
    <col min="11530" max="11530" width="12.42578125" customWidth="1"/>
    <col min="11531" max="11531" width="13.42578125" customWidth="1"/>
    <col min="11532" max="11601" width="8.85546875" customWidth="1"/>
    <col min="11777" max="11777" width="6.28515625" bestFit="1" customWidth="1"/>
    <col min="11778" max="11778" width="9.28515625" customWidth="1"/>
    <col min="11779" max="11779" width="29.7109375" customWidth="1"/>
    <col min="11780" max="11780" width="7.85546875" customWidth="1"/>
    <col min="11781" max="11781" width="7.140625" customWidth="1"/>
    <col min="11782" max="11782" width="9.42578125" customWidth="1"/>
    <col min="11783" max="11783" width="8.85546875" customWidth="1"/>
    <col min="11784" max="11785" width="7.140625" customWidth="1"/>
    <col min="11786" max="11786" width="12.42578125" customWidth="1"/>
    <col min="11787" max="11787" width="13.42578125" customWidth="1"/>
    <col min="11788" max="11857" width="8.85546875" customWidth="1"/>
    <col min="12033" max="12033" width="6.28515625" bestFit="1" customWidth="1"/>
    <col min="12034" max="12034" width="9.28515625" customWidth="1"/>
    <col min="12035" max="12035" width="29.7109375" customWidth="1"/>
    <col min="12036" max="12036" width="7.85546875" customWidth="1"/>
    <col min="12037" max="12037" width="7.140625" customWidth="1"/>
    <col min="12038" max="12038" width="9.42578125" customWidth="1"/>
    <col min="12039" max="12039" width="8.85546875" customWidth="1"/>
    <col min="12040" max="12041" width="7.140625" customWidth="1"/>
    <col min="12042" max="12042" width="12.42578125" customWidth="1"/>
    <col min="12043" max="12043" width="13.42578125" customWidth="1"/>
    <col min="12044" max="12113" width="8.85546875" customWidth="1"/>
    <col min="12289" max="12289" width="6.28515625" bestFit="1" customWidth="1"/>
    <col min="12290" max="12290" width="9.28515625" customWidth="1"/>
    <col min="12291" max="12291" width="29.7109375" customWidth="1"/>
    <col min="12292" max="12292" width="7.85546875" customWidth="1"/>
    <col min="12293" max="12293" width="7.140625" customWidth="1"/>
    <col min="12294" max="12294" width="9.42578125" customWidth="1"/>
    <col min="12295" max="12295" width="8.85546875" customWidth="1"/>
    <col min="12296" max="12297" width="7.140625" customWidth="1"/>
    <col min="12298" max="12298" width="12.42578125" customWidth="1"/>
    <col min="12299" max="12299" width="13.42578125" customWidth="1"/>
    <col min="12300" max="12369" width="8.85546875" customWidth="1"/>
    <col min="12545" max="12545" width="6.28515625" bestFit="1" customWidth="1"/>
    <col min="12546" max="12546" width="9.28515625" customWidth="1"/>
    <col min="12547" max="12547" width="29.7109375" customWidth="1"/>
    <col min="12548" max="12548" width="7.85546875" customWidth="1"/>
    <col min="12549" max="12549" width="7.140625" customWidth="1"/>
    <col min="12550" max="12550" width="9.42578125" customWidth="1"/>
    <col min="12551" max="12551" width="8.85546875" customWidth="1"/>
    <col min="12552" max="12553" width="7.140625" customWidth="1"/>
    <col min="12554" max="12554" width="12.42578125" customWidth="1"/>
    <col min="12555" max="12555" width="13.42578125" customWidth="1"/>
    <col min="12556" max="12625" width="8.85546875" customWidth="1"/>
    <col min="12801" max="12801" width="6.28515625" bestFit="1" customWidth="1"/>
    <col min="12802" max="12802" width="9.28515625" customWidth="1"/>
    <col min="12803" max="12803" width="29.7109375" customWidth="1"/>
    <col min="12804" max="12804" width="7.85546875" customWidth="1"/>
    <col min="12805" max="12805" width="7.140625" customWidth="1"/>
    <col min="12806" max="12806" width="9.42578125" customWidth="1"/>
    <col min="12807" max="12807" width="8.85546875" customWidth="1"/>
    <col min="12808" max="12809" width="7.140625" customWidth="1"/>
    <col min="12810" max="12810" width="12.42578125" customWidth="1"/>
    <col min="12811" max="12811" width="13.42578125" customWidth="1"/>
    <col min="12812" max="12881" width="8.85546875" customWidth="1"/>
    <col min="13057" max="13057" width="6.28515625" bestFit="1" customWidth="1"/>
    <col min="13058" max="13058" width="9.28515625" customWidth="1"/>
    <col min="13059" max="13059" width="29.7109375" customWidth="1"/>
    <col min="13060" max="13060" width="7.85546875" customWidth="1"/>
    <col min="13061" max="13061" width="7.140625" customWidth="1"/>
    <col min="13062" max="13062" width="9.42578125" customWidth="1"/>
    <col min="13063" max="13063" width="8.85546875" customWidth="1"/>
    <col min="13064" max="13065" width="7.140625" customWidth="1"/>
    <col min="13066" max="13066" width="12.42578125" customWidth="1"/>
    <col min="13067" max="13067" width="13.42578125" customWidth="1"/>
    <col min="13068" max="13137" width="8.85546875" customWidth="1"/>
    <col min="13313" max="13313" width="6.28515625" bestFit="1" customWidth="1"/>
    <col min="13314" max="13314" width="9.28515625" customWidth="1"/>
    <col min="13315" max="13315" width="29.7109375" customWidth="1"/>
    <col min="13316" max="13316" width="7.85546875" customWidth="1"/>
    <col min="13317" max="13317" width="7.140625" customWidth="1"/>
    <col min="13318" max="13318" width="9.42578125" customWidth="1"/>
    <col min="13319" max="13319" width="8.85546875" customWidth="1"/>
    <col min="13320" max="13321" width="7.140625" customWidth="1"/>
    <col min="13322" max="13322" width="12.42578125" customWidth="1"/>
    <col min="13323" max="13323" width="13.42578125" customWidth="1"/>
    <col min="13324" max="13393" width="8.85546875" customWidth="1"/>
    <col min="13569" max="13569" width="6.28515625" bestFit="1" customWidth="1"/>
    <col min="13570" max="13570" width="9.28515625" customWidth="1"/>
    <col min="13571" max="13571" width="29.7109375" customWidth="1"/>
    <col min="13572" max="13572" width="7.85546875" customWidth="1"/>
    <col min="13573" max="13573" width="7.140625" customWidth="1"/>
    <col min="13574" max="13574" width="9.42578125" customWidth="1"/>
    <col min="13575" max="13575" width="8.85546875" customWidth="1"/>
    <col min="13576" max="13577" width="7.140625" customWidth="1"/>
    <col min="13578" max="13578" width="12.42578125" customWidth="1"/>
    <col min="13579" max="13579" width="13.42578125" customWidth="1"/>
    <col min="13580" max="13649" width="8.85546875" customWidth="1"/>
    <col min="13825" max="13825" width="6.28515625" bestFit="1" customWidth="1"/>
    <col min="13826" max="13826" width="9.28515625" customWidth="1"/>
    <col min="13827" max="13827" width="29.7109375" customWidth="1"/>
    <col min="13828" max="13828" width="7.85546875" customWidth="1"/>
    <col min="13829" max="13829" width="7.140625" customWidth="1"/>
    <col min="13830" max="13830" width="9.42578125" customWidth="1"/>
    <col min="13831" max="13831" width="8.85546875" customWidth="1"/>
    <col min="13832" max="13833" width="7.140625" customWidth="1"/>
    <col min="13834" max="13834" width="12.42578125" customWidth="1"/>
    <col min="13835" max="13835" width="13.42578125" customWidth="1"/>
    <col min="13836" max="13905" width="8.85546875" customWidth="1"/>
    <col min="14081" max="14081" width="6.28515625" bestFit="1" customWidth="1"/>
    <col min="14082" max="14082" width="9.28515625" customWidth="1"/>
    <col min="14083" max="14083" width="29.7109375" customWidth="1"/>
    <col min="14084" max="14084" width="7.85546875" customWidth="1"/>
    <col min="14085" max="14085" width="7.140625" customWidth="1"/>
    <col min="14086" max="14086" width="9.42578125" customWidth="1"/>
    <col min="14087" max="14087" width="8.85546875" customWidth="1"/>
    <col min="14088" max="14089" width="7.140625" customWidth="1"/>
    <col min="14090" max="14090" width="12.42578125" customWidth="1"/>
    <col min="14091" max="14091" width="13.42578125" customWidth="1"/>
    <col min="14092" max="14161" width="8.85546875" customWidth="1"/>
    <col min="14337" max="14337" width="6.28515625" bestFit="1" customWidth="1"/>
    <col min="14338" max="14338" width="9.28515625" customWidth="1"/>
    <col min="14339" max="14339" width="29.7109375" customWidth="1"/>
    <col min="14340" max="14340" width="7.85546875" customWidth="1"/>
    <col min="14341" max="14341" width="7.140625" customWidth="1"/>
    <col min="14342" max="14342" width="9.42578125" customWidth="1"/>
    <col min="14343" max="14343" width="8.85546875" customWidth="1"/>
    <col min="14344" max="14345" width="7.140625" customWidth="1"/>
    <col min="14346" max="14346" width="12.42578125" customWidth="1"/>
    <col min="14347" max="14347" width="13.42578125" customWidth="1"/>
    <col min="14348" max="14417" width="8.85546875" customWidth="1"/>
    <col min="14593" max="14593" width="6.28515625" bestFit="1" customWidth="1"/>
    <col min="14594" max="14594" width="9.28515625" customWidth="1"/>
    <col min="14595" max="14595" width="29.7109375" customWidth="1"/>
    <col min="14596" max="14596" width="7.85546875" customWidth="1"/>
    <col min="14597" max="14597" width="7.140625" customWidth="1"/>
    <col min="14598" max="14598" width="9.42578125" customWidth="1"/>
    <col min="14599" max="14599" width="8.85546875" customWidth="1"/>
    <col min="14600" max="14601" width="7.140625" customWidth="1"/>
    <col min="14602" max="14602" width="12.42578125" customWidth="1"/>
    <col min="14603" max="14603" width="13.42578125" customWidth="1"/>
    <col min="14604" max="14673" width="8.85546875" customWidth="1"/>
    <col min="14849" max="14849" width="6.28515625" bestFit="1" customWidth="1"/>
    <col min="14850" max="14850" width="9.28515625" customWidth="1"/>
    <col min="14851" max="14851" width="29.7109375" customWidth="1"/>
    <col min="14852" max="14852" width="7.85546875" customWidth="1"/>
    <col min="14853" max="14853" width="7.140625" customWidth="1"/>
    <col min="14854" max="14854" width="9.42578125" customWidth="1"/>
    <col min="14855" max="14855" width="8.85546875" customWidth="1"/>
    <col min="14856" max="14857" width="7.140625" customWidth="1"/>
    <col min="14858" max="14858" width="12.42578125" customWidth="1"/>
    <col min="14859" max="14859" width="13.42578125" customWidth="1"/>
    <col min="14860" max="14929" width="8.85546875" customWidth="1"/>
    <col min="15105" max="15105" width="6.28515625" bestFit="1" customWidth="1"/>
    <col min="15106" max="15106" width="9.28515625" customWidth="1"/>
    <col min="15107" max="15107" width="29.7109375" customWidth="1"/>
    <col min="15108" max="15108" width="7.85546875" customWidth="1"/>
    <col min="15109" max="15109" width="7.140625" customWidth="1"/>
    <col min="15110" max="15110" width="9.42578125" customWidth="1"/>
    <col min="15111" max="15111" width="8.85546875" customWidth="1"/>
    <col min="15112" max="15113" width="7.140625" customWidth="1"/>
    <col min="15114" max="15114" width="12.42578125" customWidth="1"/>
    <col min="15115" max="15115" width="13.42578125" customWidth="1"/>
    <col min="15116" max="15185" width="8.85546875" customWidth="1"/>
    <col min="15361" max="15361" width="6.28515625" bestFit="1" customWidth="1"/>
    <col min="15362" max="15362" width="9.28515625" customWidth="1"/>
    <col min="15363" max="15363" width="29.7109375" customWidth="1"/>
    <col min="15364" max="15364" width="7.85546875" customWidth="1"/>
    <col min="15365" max="15365" width="7.140625" customWidth="1"/>
    <col min="15366" max="15366" width="9.42578125" customWidth="1"/>
    <col min="15367" max="15367" width="8.85546875" customWidth="1"/>
    <col min="15368" max="15369" width="7.140625" customWidth="1"/>
    <col min="15370" max="15370" width="12.42578125" customWidth="1"/>
    <col min="15371" max="15371" width="13.42578125" customWidth="1"/>
    <col min="15372" max="15441" width="8.85546875" customWidth="1"/>
    <col min="15617" max="15617" width="6.28515625" bestFit="1" customWidth="1"/>
    <col min="15618" max="15618" width="9.28515625" customWidth="1"/>
    <col min="15619" max="15619" width="29.7109375" customWidth="1"/>
    <col min="15620" max="15620" width="7.85546875" customWidth="1"/>
    <col min="15621" max="15621" width="7.140625" customWidth="1"/>
    <col min="15622" max="15622" width="9.42578125" customWidth="1"/>
    <col min="15623" max="15623" width="8.85546875" customWidth="1"/>
    <col min="15624" max="15625" width="7.140625" customWidth="1"/>
    <col min="15626" max="15626" width="12.42578125" customWidth="1"/>
    <col min="15627" max="15627" width="13.42578125" customWidth="1"/>
    <col min="15628" max="15697" width="8.85546875" customWidth="1"/>
    <col min="15873" max="15873" width="6.28515625" bestFit="1" customWidth="1"/>
    <col min="15874" max="15874" width="9.28515625" customWidth="1"/>
    <col min="15875" max="15875" width="29.7109375" customWidth="1"/>
    <col min="15876" max="15876" width="7.85546875" customWidth="1"/>
    <col min="15877" max="15877" width="7.140625" customWidth="1"/>
    <col min="15878" max="15878" width="9.42578125" customWidth="1"/>
    <col min="15879" max="15879" width="8.85546875" customWidth="1"/>
    <col min="15880" max="15881" width="7.140625" customWidth="1"/>
    <col min="15882" max="15882" width="12.42578125" customWidth="1"/>
    <col min="15883" max="15883" width="13.42578125" customWidth="1"/>
    <col min="15884" max="15953" width="8.85546875" customWidth="1"/>
    <col min="16129" max="16129" width="6.28515625" bestFit="1" customWidth="1"/>
    <col min="16130" max="16130" width="9.28515625" customWidth="1"/>
    <col min="16131" max="16131" width="29.7109375" customWidth="1"/>
    <col min="16132" max="16132" width="7.85546875" customWidth="1"/>
    <col min="16133" max="16133" width="7.140625" customWidth="1"/>
    <col min="16134" max="16134" width="9.42578125" customWidth="1"/>
    <col min="16135" max="16135" width="8.85546875" customWidth="1"/>
    <col min="16136" max="16137" width="7.140625" customWidth="1"/>
    <col min="16138" max="16138" width="12.42578125" customWidth="1"/>
    <col min="16139" max="16139" width="13.42578125" customWidth="1"/>
    <col min="16140" max="16209" width="8.85546875" customWidth="1"/>
  </cols>
  <sheetData>
    <row r="1" spans="1:12">
      <c r="A1" s="283" t="s">
        <v>43</v>
      </c>
      <c r="B1" s="97">
        <v>320001</v>
      </c>
      <c r="C1" s="680" t="s">
        <v>294</v>
      </c>
      <c r="D1" s="681"/>
      <c r="E1" s="681"/>
      <c r="F1" s="681"/>
      <c r="G1" s="681"/>
      <c r="H1" s="681"/>
      <c r="I1" s="681"/>
      <c r="J1" s="682"/>
      <c r="L1" s="147"/>
    </row>
    <row r="2" spans="1:12" ht="15.75" thickBot="1">
      <c r="A2" s="683" t="s">
        <v>44</v>
      </c>
      <c r="B2" s="684"/>
      <c r="C2" s="701" t="s">
        <v>689</v>
      </c>
      <c r="D2" s="701"/>
      <c r="E2" s="701"/>
      <c r="F2" s="702"/>
      <c r="G2" s="136" t="s">
        <v>45</v>
      </c>
      <c r="H2" s="431" t="s">
        <v>414</v>
      </c>
      <c r="I2" s="703" t="s">
        <v>31</v>
      </c>
      <c r="J2" s="704"/>
    </row>
    <row r="3" spans="1:12">
      <c r="A3" s="705" t="s">
        <v>46</v>
      </c>
      <c r="B3" s="707" t="s">
        <v>47</v>
      </c>
      <c r="C3" s="707" t="s">
        <v>48</v>
      </c>
      <c r="D3" s="709" t="s">
        <v>49</v>
      </c>
      <c r="E3" s="711" t="s">
        <v>50</v>
      </c>
      <c r="F3" s="712"/>
      <c r="G3" s="713"/>
      <c r="H3" s="711" t="s">
        <v>51</v>
      </c>
      <c r="I3" s="712"/>
      <c r="J3" s="714"/>
    </row>
    <row r="4" spans="1:12">
      <c r="A4" s="706"/>
      <c r="B4" s="708"/>
      <c r="C4" s="708"/>
      <c r="D4" s="710"/>
      <c r="E4" s="133" t="s">
        <v>52</v>
      </c>
      <c r="F4" s="133" t="s">
        <v>53</v>
      </c>
      <c r="G4" s="133" t="s">
        <v>54</v>
      </c>
      <c r="H4" s="133" t="s">
        <v>53</v>
      </c>
      <c r="I4" s="133" t="s">
        <v>54</v>
      </c>
      <c r="J4" s="88" t="s">
        <v>55</v>
      </c>
    </row>
    <row r="5" spans="1:12" ht="45">
      <c r="A5" s="282" t="s">
        <v>21</v>
      </c>
      <c r="B5" s="264" t="s">
        <v>412</v>
      </c>
      <c r="C5" s="265" t="s">
        <v>644</v>
      </c>
      <c r="D5" s="266"/>
      <c r="E5" s="267">
        <v>1</v>
      </c>
      <c r="F5" s="267">
        <v>0.2</v>
      </c>
      <c r="G5" s="267">
        <v>0.8</v>
      </c>
      <c r="H5" s="266"/>
      <c r="I5" s="266"/>
      <c r="J5" s="268">
        <f>ROUND(E5*(F5*H5)+(G5*I5),2)</f>
        <v>0</v>
      </c>
    </row>
    <row r="6" spans="1:12" ht="22.5">
      <c r="A6" s="282" t="s">
        <v>21</v>
      </c>
      <c r="B6" s="144" t="s">
        <v>413</v>
      </c>
      <c r="C6" s="89" t="s">
        <v>645</v>
      </c>
      <c r="D6" s="135"/>
      <c r="E6" s="32">
        <v>1</v>
      </c>
      <c r="F6" s="32">
        <v>0.2</v>
      </c>
      <c r="G6" s="32">
        <v>0.8</v>
      </c>
      <c r="H6" s="135"/>
      <c r="I6" s="135"/>
      <c r="J6" s="269">
        <f>ROUND(E6*(F6*H6)+(G6*I6),2)</f>
        <v>0</v>
      </c>
    </row>
    <row r="7" spans="1:12">
      <c r="A7" s="715" t="s">
        <v>56</v>
      </c>
      <c r="B7" s="716"/>
      <c r="C7" s="716"/>
      <c r="D7" s="716"/>
      <c r="E7" s="716"/>
      <c r="F7" s="716"/>
      <c r="G7" s="716"/>
      <c r="H7" s="716"/>
      <c r="I7" s="696"/>
      <c r="J7" s="91">
        <f>SUM(J4:J6)</f>
        <v>0</v>
      </c>
    </row>
    <row r="8" spans="1:12" ht="22.5">
      <c r="A8" s="284" t="s">
        <v>46</v>
      </c>
      <c r="B8" s="92" t="s">
        <v>47</v>
      </c>
      <c r="C8" s="132" t="s">
        <v>57</v>
      </c>
      <c r="D8" s="132" t="s">
        <v>58</v>
      </c>
      <c r="E8" s="132" t="s">
        <v>18</v>
      </c>
      <c r="F8" s="93" t="s">
        <v>59</v>
      </c>
      <c r="G8" s="93" t="s">
        <v>60</v>
      </c>
      <c r="H8" s="717" t="s">
        <v>61</v>
      </c>
      <c r="I8" s="718"/>
      <c r="J8" s="94" t="s">
        <v>62</v>
      </c>
    </row>
    <row r="9" spans="1:12" ht="22.5">
      <c r="A9" s="285" t="s">
        <v>144</v>
      </c>
      <c r="B9" s="264">
        <v>20067</v>
      </c>
      <c r="C9" s="265" t="s">
        <v>657</v>
      </c>
      <c r="D9" s="275" t="s">
        <v>656</v>
      </c>
      <c r="E9" s="143">
        <v>0.2</v>
      </c>
      <c r="F9" s="276"/>
      <c r="G9" s="277">
        <v>1.5727000000000002</v>
      </c>
      <c r="H9" s="719">
        <f>F9*(1+G9)</f>
        <v>0</v>
      </c>
      <c r="I9" s="720"/>
      <c r="J9" s="98"/>
    </row>
    <row r="10" spans="1:12">
      <c r="A10" s="282" t="s">
        <v>21</v>
      </c>
      <c r="B10" s="144" t="s">
        <v>63</v>
      </c>
      <c r="C10" s="89" t="s">
        <v>655</v>
      </c>
      <c r="D10" s="90" t="s">
        <v>656</v>
      </c>
      <c r="E10" s="278">
        <v>2.2000000000000002</v>
      </c>
      <c r="F10" s="96"/>
      <c r="G10" s="95">
        <v>2.1474299999999999</v>
      </c>
      <c r="H10" s="721">
        <f t="shared" ref="H10" si="0">F10*(1+G10)</f>
        <v>0</v>
      </c>
      <c r="I10" s="722"/>
      <c r="J10" s="99"/>
    </row>
    <row r="11" spans="1:12">
      <c r="A11" s="695" t="s">
        <v>64</v>
      </c>
      <c r="B11" s="696"/>
      <c r="C11" s="697"/>
      <c r="D11" s="697"/>
      <c r="E11" s="697"/>
      <c r="F11" s="697"/>
      <c r="G11" s="697"/>
      <c r="H11" s="697"/>
      <c r="I11" s="697"/>
      <c r="J11" s="111">
        <f>SUM(J8:J10)</f>
        <v>0</v>
      </c>
      <c r="L11" s="218"/>
    </row>
    <row r="12" spans="1:12">
      <c r="A12" s="723" t="s">
        <v>65</v>
      </c>
      <c r="B12" s="724"/>
      <c r="C12" s="724"/>
      <c r="D12" s="724"/>
      <c r="E12" s="724"/>
      <c r="F12" s="724"/>
      <c r="G12" s="724"/>
      <c r="H12" s="724"/>
      <c r="I12" s="430">
        <v>0.05</v>
      </c>
      <c r="J12" s="146">
        <f>ROUND(J11*I12,2)</f>
        <v>0</v>
      </c>
    </row>
    <row r="13" spans="1:12">
      <c r="A13" s="743" t="s">
        <v>66</v>
      </c>
      <c r="B13" s="744"/>
      <c r="C13" s="745"/>
      <c r="D13" s="745"/>
      <c r="E13" s="745"/>
      <c r="F13" s="745"/>
      <c r="G13" s="745"/>
      <c r="H13" s="745"/>
      <c r="I13" s="745"/>
      <c r="J13" s="46">
        <v>13</v>
      </c>
    </row>
    <row r="14" spans="1:12">
      <c r="A14" s="695" t="s">
        <v>67</v>
      </c>
      <c r="B14" s="696"/>
      <c r="C14" s="697"/>
      <c r="D14" s="697"/>
      <c r="E14" s="697"/>
      <c r="F14" s="697"/>
      <c r="G14" s="697"/>
      <c r="H14" s="697"/>
      <c r="I14" s="697"/>
      <c r="J14" s="91">
        <f>ROUND((J7+J11+J12)/J13,2)</f>
        <v>0</v>
      </c>
    </row>
    <row r="15" spans="1:12">
      <c r="A15" s="284" t="s">
        <v>46</v>
      </c>
      <c r="B15" s="92" t="s">
        <v>47</v>
      </c>
      <c r="C15" s="132" t="s">
        <v>68</v>
      </c>
      <c r="D15" s="132" t="s">
        <v>58</v>
      </c>
      <c r="E15" s="725" t="s">
        <v>69</v>
      </c>
      <c r="F15" s="725"/>
      <c r="G15" s="725"/>
      <c r="H15" s="725" t="s">
        <v>70</v>
      </c>
      <c r="I15" s="725"/>
      <c r="J15" s="131" t="s">
        <v>55</v>
      </c>
    </row>
    <row r="16" spans="1:12" ht="22.5">
      <c r="A16" s="285" t="s">
        <v>144</v>
      </c>
      <c r="B16" s="264">
        <v>10111</v>
      </c>
      <c r="C16" s="265" t="s">
        <v>646</v>
      </c>
      <c r="D16" s="275" t="s">
        <v>604</v>
      </c>
      <c r="E16" s="740">
        <v>1</v>
      </c>
      <c r="F16" s="741"/>
      <c r="G16" s="742"/>
      <c r="H16" s="719"/>
      <c r="I16" s="720"/>
      <c r="J16" s="98">
        <f t="shared" ref="J16" si="1">ROUND(H16*E16,2)</f>
        <v>0</v>
      </c>
    </row>
    <row r="17" spans="1:12">
      <c r="A17" s="695" t="s">
        <v>71</v>
      </c>
      <c r="B17" s="696"/>
      <c r="C17" s="697"/>
      <c r="D17" s="697"/>
      <c r="E17" s="697"/>
      <c r="F17" s="697"/>
      <c r="G17" s="697"/>
      <c r="H17" s="697"/>
      <c r="I17" s="697"/>
      <c r="J17" s="91">
        <f>SUM(J15:J16)</f>
        <v>0</v>
      </c>
    </row>
    <row r="18" spans="1:12">
      <c r="A18" s="284" t="s">
        <v>46</v>
      </c>
      <c r="B18" s="92" t="s">
        <v>47</v>
      </c>
      <c r="C18" s="132" t="s">
        <v>72</v>
      </c>
      <c r="D18" s="132" t="s">
        <v>58</v>
      </c>
      <c r="E18" s="725" t="s">
        <v>69</v>
      </c>
      <c r="F18" s="725"/>
      <c r="G18" s="725"/>
      <c r="H18" s="725" t="s">
        <v>70</v>
      </c>
      <c r="I18" s="725"/>
      <c r="J18" s="131" t="s">
        <v>55</v>
      </c>
    </row>
    <row r="19" spans="1:12">
      <c r="A19" s="285"/>
      <c r="B19" s="281"/>
      <c r="C19" s="265"/>
      <c r="D19" s="275"/>
      <c r="E19" s="753"/>
      <c r="F19" s="753"/>
      <c r="G19" s="753"/>
      <c r="H19" s="719"/>
      <c r="I19" s="720"/>
      <c r="J19" s="98"/>
    </row>
    <row r="20" spans="1:12">
      <c r="A20" s="695" t="s">
        <v>73</v>
      </c>
      <c r="B20" s="696"/>
      <c r="C20" s="697"/>
      <c r="D20" s="697"/>
      <c r="E20" s="697"/>
      <c r="F20" s="697"/>
      <c r="G20" s="697"/>
      <c r="H20" s="697"/>
      <c r="I20" s="697"/>
      <c r="J20" s="91">
        <f>SUM(J18:J19)</f>
        <v>0</v>
      </c>
    </row>
    <row r="21" spans="1:12">
      <c r="A21" s="284" t="s">
        <v>46</v>
      </c>
      <c r="B21" s="92" t="s">
        <v>47</v>
      </c>
      <c r="C21" s="132" t="s">
        <v>74</v>
      </c>
      <c r="D21" s="132" t="s">
        <v>58</v>
      </c>
      <c r="E21" s="725" t="s">
        <v>69</v>
      </c>
      <c r="F21" s="725"/>
      <c r="G21" s="725"/>
      <c r="H21" s="725" t="s">
        <v>70</v>
      </c>
      <c r="I21" s="725"/>
      <c r="J21" s="131" t="s">
        <v>55</v>
      </c>
    </row>
    <row r="22" spans="1:12">
      <c r="A22" s="287"/>
      <c r="B22" s="220"/>
      <c r="C22" s="221"/>
      <c r="D22" s="222"/>
      <c r="E22" s="749"/>
      <c r="F22" s="750"/>
      <c r="G22" s="750"/>
      <c r="H22" s="751"/>
      <c r="I22" s="752"/>
      <c r="J22" s="217">
        <f t="shared" ref="J22" si="2">ROUND(H22*E22,2)</f>
        <v>0</v>
      </c>
    </row>
    <row r="23" spans="1:12">
      <c r="A23" s="695" t="s">
        <v>75</v>
      </c>
      <c r="B23" s="696"/>
      <c r="C23" s="697"/>
      <c r="D23" s="697"/>
      <c r="E23" s="697"/>
      <c r="F23" s="697"/>
      <c r="G23" s="697"/>
      <c r="H23" s="697"/>
      <c r="I23" s="697"/>
      <c r="J23" s="91">
        <f>SUM(J21:J22)</f>
        <v>0</v>
      </c>
    </row>
    <row r="24" spans="1:12">
      <c r="A24" s="730" t="s">
        <v>46</v>
      </c>
      <c r="B24" s="731" t="s">
        <v>47</v>
      </c>
      <c r="C24" s="708" t="s">
        <v>76</v>
      </c>
      <c r="D24" s="725" t="s">
        <v>77</v>
      </c>
      <c r="E24" s="725"/>
      <c r="F24" s="725" t="s">
        <v>78</v>
      </c>
      <c r="G24" s="725"/>
      <c r="H24" s="725" t="s">
        <v>70</v>
      </c>
      <c r="I24" s="725"/>
      <c r="J24" s="690" t="s">
        <v>55</v>
      </c>
    </row>
    <row r="25" spans="1:12">
      <c r="A25" s="706"/>
      <c r="B25" s="708"/>
      <c r="C25" s="732"/>
      <c r="D25" s="134" t="s">
        <v>79</v>
      </c>
      <c r="E25" s="134" t="s">
        <v>80</v>
      </c>
      <c r="F25" s="733"/>
      <c r="G25" s="733"/>
      <c r="H25" s="733"/>
      <c r="I25" s="733"/>
      <c r="J25" s="691"/>
    </row>
    <row r="26" spans="1:12" ht="33.75">
      <c r="A26" s="287" t="s">
        <v>21</v>
      </c>
      <c r="B26" s="224" t="s">
        <v>415</v>
      </c>
      <c r="C26" s="223" t="s">
        <v>416</v>
      </c>
      <c r="D26" s="225"/>
      <c r="E26" s="225"/>
      <c r="F26" s="746">
        <v>1.5</v>
      </c>
      <c r="G26" s="747"/>
      <c r="H26" s="748">
        <v>0</v>
      </c>
      <c r="I26" s="748"/>
      <c r="J26" s="217">
        <f>ROUND(H26*F26,2)</f>
        <v>0</v>
      </c>
    </row>
    <row r="27" spans="1:12" ht="15.75" thickBot="1">
      <c r="A27" s="695" t="s">
        <v>81</v>
      </c>
      <c r="B27" s="696"/>
      <c r="C27" s="697"/>
      <c r="D27" s="697"/>
      <c r="E27" s="697"/>
      <c r="F27" s="697"/>
      <c r="G27" s="697"/>
      <c r="H27" s="697"/>
      <c r="I27" s="697"/>
      <c r="J27" s="91">
        <f>SUM(J25:J26)</f>
        <v>0</v>
      </c>
    </row>
    <row r="28" spans="1:12" ht="15.75" thickBot="1">
      <c r="A28" s="698" t="s">
        <v>82</v>
      </c>
      <c r="B28" s="699"/>
      <c r="C28" s="700"/>
      <c r="D28" s="700"/>
      <c r="E28" s="700"/>
      <c r="F28" s="700"/>
      <c r="G28" s="700"/>
      <c r="H28" s="700"/>
      <c r="I28" s="700"/>
      <c r="J28" s="226">
        <f>J14+J17+J20+J27+J23</f>
        <v>0</v>
      </c>
    </row>
    <row r="29" spans="1:12">
      <c r="A29" s="283" t="s">
        <v>43</v>
      </c>
      <c r="B29" s="97">
        <v>330001</v>
      </c>
      <c r="C29" s="680" t="s">
        <v>491</v>
      </c>
      <c r="D29" s="681"/>
      <c r="E29" s="681"/>
      <c r="F29" s="681"/>
      <c r="G29" s="681"/>
      <c r="H29" s="681"/>
      <c r="I29" s="681"/>
      <c r="J29" s="682"/>
      <c r="L29" s="147"/>
    </row>
    <row r="30" spans="1:12" ht="24" customHeight="1" thickBot="1">
      <c r="A30" s="683" t="s">
        <v>44</v>
      </c>
      <c r="B30" s="684"/>
      <c r="C30" s="701" t="s">
        <v>690</v>
      </c>
      <c r="D30" s="701"/>
      <c r="E30" s="701"/>
      <c r="F30" s="702"/>
      <c r="G30" s="136" t="s">
        <v>45</v>
      </c>
      <c r="H30" s="431" t="s">
        <v>379</v>
      </c>
      <c r="I30" s="703" t="s">
        <v>495</v>
      </c>
      <c r="J30" s="704"/>
    </row>
    <row r="31" spans="1:12">
      <c r="A31" s="705" t="s">
        <v>46</v>
      </c>
      <c r="B31" s="707" t="s">
        <v>47</v>
      </c>
      <c r="C31" s="707" t="s">
        <v>48</v>
      </c>
      <c r="D31" s="709" t="s">
        <v>49</v>
      </c>
      <c r="E31" s="711" t="s">
        <v>50</v>
      </c>
      <c r="F31" s="712"/>
      <c r="G31" s="713"/>
      <c r="H31" s="711" t="s">
        <v>51</v>
      </c>
      <c r="I31" s="712"/>
      <c r="J31" s="714"/>
    </row>
    <row r="32" spans="1:12">
      <c r="A32" s="706"/>
      <c r="B32" s="708"/>
      <c r="C32" s="708"/>
      <c r="D32" s="710"/>
      <c r="E32" s="133" t="s">
        <v>52</v>
      </c>
      <c r="F32" s="133" t="s">
        <v>53</v>
      </c>
      <c r="G32" s="133" t="s">
        <v>54</v>
      </c>
      <c r="H32" s="133" t="s">
        <v>53</v>
      </c>
      <c r="I32" s="133" t="s">
        <v>54</v>
      </c>
      <c r="J32" s="88" t="s">
        <v>55</v>
      </c>
    </row>
    <row r="33" spans="1:12">
      <c r="A33" s="282"/>
      <c r="B33" s="264"/>
      <c r="C33" s="265"/>
      <c r="D33" s="266"/>
      <c r="E33" s="267"/>
      <c r="F33" s="267"/>
      <c r="G33" s="267"/>
      <c r="H33" s="266"/>
      <c r="I33" s="266"/>
      <c r="J33" s="268"/>
    </row>
    <row r="34" spans="1:12">
      <c r="A34" s="715" t="s">
        <v>56</v>
      </c>
      <c r="B34" s="716"/>
      <c r="C34" s="716"/>
      <c r="D34" s="716"/>
      <c r="E34" s="716"/>
      <c r="F34" s="716"/>
      <c r="G34" s="716"/>
      <c r="H34" s="716"/>
      <c r="I34" s="696"/>
      <c r="J34" s="91">
        <f>SUM(J32:J33)</f>
        <v>0</v>
      </c>
    </row>
    <row r="35" spans="1:12" ht="22.5">
      <c r="A35" s="284" t="s">
        <v>46</v>
      </c>
      <c r="B35" s="92" t="s">
        <v>47</v>
      </c>
      <c r="C35" s="132" t="s">
        <v>57</v>
      </c>
      <c r="D35" s="132" t="s">
        <v>58</v>
      </c>
      <c r="E35" s="132" t="s">
        <v>18</v>
      </c>
      <c r="F35" s="93" t="s">
        <v>59</v>
      </c>
      <c r="G35" s="93" t="s">
        <v>60</v>
      </c>
      <c r="H35" s="717" t="s">
        <v>61</v>
      </c>
      <c r="I35" s="718"/>
      <c r="J35" s="94" t="s">
        <v>62</v>
      </c>
    </row>
    <row r="36" spans="1:12">
      <c r="A36" s="513" t="s">
        <v>21</v>
      </c>
      <c r="B36" s="275" t="s">
        <v>492</v>
      </c>
      <c r="C36" s="265" t="s">
        <v>658</v>
      </c>
      <c r="D36" s="275" t="s">
        <v>656</v>
      </c>
      <c r="E36" s="143">
        <v>0.2</v>
      </c>
      <c r="F36" s="96"/>
      <c r="G36" s="277">
        <v>1.835188</v>
      </c>
      <c r="H36" s="719">
        <f>F36*(1+G36)</f>
        <v>0</v>
      </c>
      <c r="I36" s="720"/>
      <c r="J36" s="98"/>
    </row>
    <row r="37" spans="1:12">
      <c r="A37" s="514" t="s">
        <v>21</v>
      </c>
      <c r="B37" s="279" t="s">
        <v>63</v>
      </c>
      <c r="C37" s="89" t="s">
        <v>655</v>
      </c>
      <c r="D37" s="90" t="s">
        <v>656</v>
      </c>
      <c r="E37" s="278">
        <v>0.4</v>
      </c>
      <c r="F37" s="96"/>
      <c r="G37" s="95">
        <v>2.1474299999999999</v>
      </c>
      <c r="H37" s="721">
        <f t="shared" ref="H37" si="3">F37*(1+G37)</f>
        <v>0</v>
      </c>
      <c r="I37" s="722"/>
      <c r="J37" s="99"/>
    </row>
    <row r="38" spans="1:12">
      <c r="A38" s="695" t="s">
        <v>64</v>
      </c>
      <c r="B38" s="696"/>
      <c r="C38" s="697"/>
      <c r="D38" s="697"/>
      <c r="E38" s="697"/>
      <c r="F38" s="697"/>
      <c r="G38" s="697"/>
      <c r="H38" s="697"/>
      <c r="I38" s="697"/>
      <c r="J38" s="111">
        <f>SUM(J35:J37)</f>
        <v>0</v>
      </c>
      <c r="L38" s="218"/>
    </row>
    <row r="39" spans="1:12">
      <c r="A39" s="723" t="s">
        <v>65</v>
      </c>
      <c r="B39" s="724"/>
      <c r="C39" s="724"/>
      <c r="D39" s="724"/>
      <c r="E39" s="724"/>
      <c r="F39" s="724"/>
      <c r="G39" s="724"/>
      <c r="H39" s="724"/>
      <c r="I39" s="430">
        <v>0.05</v>
      </c>
      <c r="J39" s="146">
        <f>ROUND(J38*I39,2)</f>
        <v>0</v>
      </c>
    </row>
    <row r="40" spans="1:12">
      <c r="A40" s="743" t="s">
        <v>66</v>
      </c>
      <c r="B40" s="744"/>
      <c r="C40" s="745"/>
      <c r="D40" s="745"/>
      <c r="E40" s="745"/>
      <c r="F40" s="745"/>
      <c r="G40" s="745"/>
      <c r="H40" s="745"/>
      <c r="I40" s="745"/>
      <c r="J40" s="46">
        <v>1</v>
      </c>
    </row>
    <row r="41" spans="1:12">
      <c r="A41" s="695" t="s">
        <v>67</v>
      </c>
      <c r="B41" s="696"/>
      <c r="C41" s="697"/>
      <c r="D41" s="697"/>
      <c r="E41" s="697"/>
      <c r="F41" s="697"/>
      <c r="G41" s="697"/>
      <c r="H41" s="697"/>
      <c r="I41" s="697"/>
      <c r="J41" s="91">
        <f>ROUND((J34+J38+J39)/J40,2)</f>
        <v>0</v>
      </c>
    </row>
    <row r="42" spans="1:12">
      <c r="A42" s="284" t="s">
        <v>46</v>
      </c>
      <c r="B42" s="92" t="s">
        <v>47</v>
      </c>
      <c r="C42" s="132" t="s">
        <v>68</v>
      </c>
      <c r="D42" s="132" t="s">
        <v>58</v>
      </c>
      <c r="E42" s="725" t="s">
        <v>69</v>
      </c>
      <c r="F42" s="725"/>
      <c r="G42" s="725"/>
      <c r="H42" s="725" t="s">
        <v>70</v>
      </c>
      <c r="I42" s="725"/>
      <c r="J42" s="131" t="s">
        <v>55</v>
      </c>
    </row>
    <row r="43" spans="1:12" ht="33.75">
      <c r="A43" s="515" t="s">
        <v>21</v>
      </c>
      <c r="B43" s="516" t="s">
        <v>493</v>
      </c>
      <c r="C43" s="265" t="s">
        <v>667</v>
      </c>
      <c r="D43" s="275" t="s">
        <v>601</v>
      </c>
      <c r="E43" s="740">
        <v>1</v>
      </c>
      <c r="F43" s="741"/>
      <c r="G43" s="742"/>
      <c r="H43" s="719"/>
      <c r="I43" s="720"/>
      <c r="J43" s="98">
        <f t="shared" ref="J43" si="4">ROUND(H43*E43,2)</f>
        <v>0</v>
      </c>
    </row>
    <row r="44" spans="1:12">
      <c r="A44" s="695" t="s">
        <v>71</v>
      </c>
      <c r="B44" s="696"/>
      <c r="C44" s="697"/>
      <c r="D44" s="697"/>
      <c r="E44" s="697"/>
      <c r="F44" s="697"/>
      <c r="G44" s="697"/>
      <c r="H44" s="697"/>
      <c r="I44" s="697"/>
      <c r="J44" s="91">
        <f>SUM(J42:J43)</f>
        <v>0</v>
      </c>
    </row>
    <row r="45" spans="1:12">
      <c r="A45" s="284" t="s">
        <v>46</v>
      </c>
      <c r="B45" s="92" t="s">
        <v>47</v>
      </c>
      <c r="C45" s="132" t="s">
        <v>72</v>
      </c>
      <c r="D45" s="132" t="s">
        <v>58</v>
      </c>
      <c r="E45" s="725" t="s">
        <v>69</v>
      </c>
      <c r="F45" s="725"/>
      <c r="G45" s="725"/>
      <c r="H45" s="725" t="s">
        <v>70</v>
      </c>
      <c r="I45" s="725"/>
      <c r="J45" s="131" t="s">
        <v>55</v>
      </c>
    </row>
    <row r="46" spans="1:12" ht="33.75">
      <c r="A46" s="515" t="s">
        <v>21</v>
      </c>
      <c r="B46" s="90">
        <v>2009619</v>
      </c>
      <c r="C46" s="265" t="s">
        <v>339</v>
      </c>
      <c r="D46" s="275" t="s">
        <v>600</v>
      </c>
      <c r="E46" s="734">
        <v>3.81</v>
      </c>
      <c r="F46" s="735"/>
      <c r="G46" s="735"/>
      <c r="H46" s="719"/>
      <c r="I46" s="720"/>
      <c r="J46" s="98">
        <f t="shared" ref="J46:J49" si="5">ROUND(H46*E46,2)</f>
        <v>0</v>
      </c>
    </row>
    <row r="47" spans="1:12" ht="33.75">
      <c r="A47" s="515" t="s">
        <v>21</v>
      </c>
      <c r="B47" s="516">
        <v>1109669</v>
      </c>
      <c r="C47" s="89" t="s">
        <v>548</v>
      </c>
      <c r="D47" s="90" t="s">
        <v>414</v>
      </c>
      <c r="E47" s="736">
        <v>0.06</v>
      </c>
      <c r="F47" s="737"/>
      <c r="G47" s="737"/>
      <c r="H47" s="721"/>
      <c r="I47" s="722"/>
      <c r="J47" s="99">
        <f t="shared" si="5"/>
        <v>0</v>
      </c>
      <c r="L47" s="219"/>
    </row>
    <row r="48" spans="1:12" ht="33.75">
      <c r="A48" s="515" t="s">
        <v>21</v>
      </c>
      <c r="B48" s="516">
        <v>1107892</v>
      </c>
      <c r="C48" s="89" t="s">
        <v>301</v>
      </c>
      <c r="D48" s="90" t="s">
        <v>414</v>
      </c>
      <c r="E48" s="736">
        <v>0.25</v>
      </c>
      <c r="F48" s="737"/>
      <c r="G48" s="737"/>
      <c r="H48" s="721"/>
      <c r="I48" s="722"/>
      <c r="J48" s="99">
        <f t="shared" ref="J48" si="6">ROUND(H48*E48,2)</f>
        <v>0</v>
      </c>
      <c r="L48" s="219"/>
    </row>
    <row r="49" spans="1:12" ht="45">
      <c r="A49" s="515" t="s">
        <v>21</v>
      </c>
      <c r="B49" s="516">
        <v>3103302</v>
      </c>
      <c r="C49" s="271" t="s">
        <v>642</v>
      </c>
      <c r="D49" s="279" t="s">
        <v>600</v>
      </c>
      <c r="E49" s="738">
        <v>1.24</v>
      </c>
      <c r="F49" s="739"/>
      <c r="G49" s="739"/>
      <c r="H49" s="688"/>
      <c r="I49" s="689"/>
      <c r="J49" s="145">
        <f t="shared" si="5"/>
        <v>0</v>
      </c>
    </row>
    <row r="50" spans="1:12">
      <c r="A50" s="695" t="s">
        <v>73</v>
      </c>
      <c r="B50" s="696"/>
      <c r="C50" s="697"/>
      <c r="D50" s="697"/>
      <c r="E50" s="697"/>
      <c r="F50" s="697"/>
      <c r="G50" s="697"/>
      <c r="H50" s="697"/>
      <c r="I50" s="697"/>
      <c r="J50" s="91">
        <f>SUM(J45:J49)</f>
        <v>0</v>
      </c>
    </row>
    <row r="51" spans="1:12">
      <c r="A51" s="284" t="s">
        <v>46</v>
      </c>
      <c r="B51" s="92" t="s">
        <v>47</v>
      </c>
      <c r="C51" s="132" t="s">
        <v>74</v>
      </c>
      <c r="D51" s="132" t="s">
        <v>58</v>
      </c>
      <c r="E51" s="725" t="s">
        <v>69</v>
      </c>
      <c r="F51" s="725"/>
      <c r="G51" s="725"/>
      <c r="H51" s="725" t="s">
        <v>70</v>
      </c>
      <c r="I51" s="725"/>
      <c r="J51" s="131" t="s">
        <v>55</v>
      </c>
    </row>
    <row r="52" spans="1:12" ht="33.75">
      <c r="A52" s="515" t="s">
        <v>21</v>
      </c>
      <c r="B52" s="516" t="s">
        <v>493</v>
      </c>
      <c r="C52" s="89" t="s">
        <v>494</v>
      </c>
      <c r="D52" s="90" t="s">
        <v>401</v>
      </c>
      <c r="E52" s="726">
        <v>4.2999999999999997E-2</v>
      </c>
      <c r="F52" s="727"/>
      <c r="G52" s="727"/>
      <c r="H52" s="728"/>
      <c r="I52" s="729"/>
      <c r="J52" s="517">
        <f>ROUND(H52*E52,2)</f>
        <v>0</v>
      </c>
    </row>
    <row r="53" spans="1:12">
      <c r="A53" s="695" t="s">
        <v>75</v>
      </c>
      <c r="B53" s="696"/>
      <c r="C53" s="697"/>
      <c r="D53" s="697"/>
      <c r="E53" s="697"/>
      <c r="F53" s="697"/>
      <c r="G53" s="697"/>
      <c r="H53" s="697"/>
      <c r="I53" s="697"/>
      <c r="J53" s="91">
        <f>SUM(J51:J52)</f>
        <v>0</v>
      </c>
    </row>
    <row r="54" spans="1:12">
      <c r="A54" s="730" t="s">
        <v>46</v>
      </c>
      <c r="B54" s="731" t="s">
        <v>47</v>
      </c>
      <c r="C54" s="708" t="s">
        <v>76</v>
      </c>
      <c r="D54" s="725" t="s">
        <v>77</v>
      </c>
      <c r="E54" s="725"/>
      <c r="F54" s="725" t="s">
        <v>78</v>
      </c>
      <c r="G54" s="725"/>
      <c r="H54" s="725" t="s">
        <v>70</v>
      </c>
      <c r="I54" s="725"/>
      <c r="J54" s="690" t="s">
        <v>55</v>
      </c>
    </row>
    <row r="55" spans="1:12">
      <c r="A55" s="706"/>
      <c r="B55" s="708"/>
      <c r="C55" s="732"/>
      <c r="D55" s="134" t="s">
        <v>79</v>
      </c>
      <c r="E55" s="134" t="s">
        <v>80</v>
      </c>
      <c r="F55" s="733"/>
      <c r="G55" s="733"/>
      <c r="H55" s="733"/>
      <c r="I55" s="733"/>
      <c r="J55" s="691"/>
    </row>
    <row r="56" spans="1:12" ht="33.75">
      <c r="A56" s="515" t="s">
        <v>21</v>
      </c>
      <c r="B56" s="511" t="s">
        <v>415</v>
      </c>
      <c r="C56" s="476" t="s">
        <v>494</v>
      </c>
      <c r="D56" s="477"/>
      <c r="E56" s="477"/>
      <c r="F56" s="692">
        <v>4.2999999999999997E-2</v>
      </c>
      <c r="G56" s="693"/>
      <c r="H56" s="694">
        <v>0</v>
      </c>
      <c r="I56" s="694"/>
      <c r="J56" s="517">
        <f>ROUND(H56*F56,2)</f>
        <v>0</v>
      </c>
    </row>
    <row r="57" spans="1:12" ht="15.75" thickBot="1">
      <c r="A57" s="695" t="s">
        <v>81</v>
      </c>
      <c r="B57" s="696"/>
      <c r="C57" s="697"/>
      <c r="D57" s="697"/>
      <c r="E57" s="697"/>
      <c r="F57" s="697"/>
      <c r="G57" s="697"/>
      <c r="H57" s="697"/>
      <c r="I57" s="697"/>
      <c r="J57" s="91">
        <f>SUM(J55:J56)</f>
        <v>0</v>
      </c>
    </row>
    <row r="58" spans="1:12" ht="15.75" thickBot="1">
      <c r="A58" s="698" t="s">
        <v>82</v>
      </c>
      <c r="B58" s="699"/>
      <c r="C58" s="700"/>
      <c r="D58" s="700"/>
      <c r="E58" s="700"/>
      <c r="F58" s="700"/>
      <c r="G58" s="700"/>
      <c r="H58" s="700"/>
      <c r="I58" s="700"/>
      <c r="J58" s="226">
        <f>J41+J44+J50+J57+J53</f>
        <v>0</v>
      </c>
    </row>
    <row r="59" spans="1:12">
      <c r="A59" s="283" t="s">
        <v>43</v>
      </c>
      <c r="B59" s="97">
        <v>330002</v>
      </c>
      <c r="C59" s="680" t="s">
        <v>524</v>
      </c>
      <c r="D59" s="681"/>
      <c r="E59" s="681"/>
      <c r="F59" s="681"/>
      <c r="G59" s="681"/>
      <c r="H59" s="681"/>
      <c r="I59" s="681"/>
      <c r="J59" s="682"/>
      <c r="L59" s="147"/>
    </row>
    <row r="60" spans="1:12" ht="23.25" customHeight="1" thickBot="1">
      <c r="A60" s="683" t="s">
        <v>44</v>
      </c>
      <c r="B60" s="684"/>
      <c r="C60" s="701" t="s">
        <v>690</v>
      </c>
      <c r="D60" s="701"/>
      <c r="E60" s="701"/>
      <c r="F60" s="702"/>
      <c r="G60" s="136" t="s">
        <v>45</v>
      </c>
      <c r="H60" s="431" t="s">
        <v>379</v>
      </c>
      <c r="I60" s="703" t="s">
        <v>495</v>
      </c>
      <c r="J60" s="704"/>
    </row>
    <row r="61" spans="1:12">
      <c r="A61" s="705" t="s">
        <v>46</v>
      </c>
      <c r="B61" s="707" t="s">
        <v>47</v>
      </c>
      <c r="C61" s="707" t="s">
        <v>48</v>
      </c>
      <c r="D61" s="709" t="s">
        <v>49</v>
      </c>
      <c r="E61" s="711" t="s">
        <v>50</v>
      </c>
      <c r="F61" s="712"/>
      <c r="G61" s="713"/>
      <c r="H61" s="711" t="s">
        <v>51</v>
      </c>
      <c r="I61" s="712"/>
      <c r="J61" s="714"/>
    </row>
    <row r="62" spans="1:12">
      <c r="A62" s="706"/>
      <c r="B62" s="708"/>
      <c r="C62" s="708"/>
      <c r="D62" s="710"/>
      <c r="E62" s="133" t="s">
        <v>52</v>
      </c>
      <c r="F62" s="133" t="s">
        <v>53</v>
      </c>
      <c r="G62" s="133" t="s">
        <v>54</v>
      </c>
      <c r="H62" s="133" t="s">
        <v>53</v>
      </c>
      <c r="I62" s="133" t="s">
        <v>54</v>
      </c>
      <c r="J62" s="88" t="s">
        <v>55</v>
      </c>
    </row>
    <row r="63" spans="1:12">
      <c r="A63" s="282"/>
      <c r="B63" s="264"/>
      <c r="C63" s="265"/>
      <c r="D63" s="266"/>
      <c r="E63" s="267"/>
      <c r="F63" s="267"/>
      <c r="G63" s="267"/>
      <c r="H63" s="266"/>
      <c r="I63" s="266"/>
      <c r="J63" s="268"/>
    </row>
    <row r="64" spans="1:12">
      <c r="A64" s="715" t="s">
        <v>56</v>
      </c>
      <c r="B64" s="716"/>
      <c r="C64" s="716"/>
      <c r="D64" s="716"/>
      <c r="E64" s="716"/>
      <c r="F64" s="716"/>
      <c r="G64" s="716"/>
      <c r="H64" s="716"/>
      <c r="I64" s="696"/>
      <c r="J64" s="91">
        <f>SUM(J62:J63)</f>
        <v>0</v>
      </c>
    </row>
    <row r="65" spans="1:12" ht="22.5">
      <c r="A65" s="284" t="s">
        <v>46</v>
      </c>
      <c r="B65" s="92" t="s">
        <v>47</v>
      </c>
      <c r="C65" s="132" t="s">
        <v>57</v>
      </c>
      <c r="D65" s="132" t="s">
        <v>58</v>
      </c>
      <c r="E65" s="132" t="s">
        <v>18</v>
      </c>
      <c r="F65" s="93" t="s">
        <v>59</v>
      </c>
      <c r="G65" s="93" t="s">
        <v>60</v>
      </c>
      <c r="H65" s="717" t="s">
        <v>61</v>
      </c>
      <c r="I65" s="718"/>
      <c r="J65" s="94" t="s">
        <v>62</v>
      </c>
    </row>
    <row r="66" spans="1:12">
      <c r="A66" s="513" t="s">
        <v>21</v>
      </c>
      <c r="B66" s="275" t="s">
        <v>492</v>
      </c>
      <c r="C66" s="265" t="s">
        <v>658</v>
      </c>
      <c r="D66" s="275" t="s">
        <v>656</v>
      </c>
      <c r="E66" s="143">
        <v>0.3</v>
      </c>
      <c r="F66" s="96"/>
      <c r="G66" s="277">
        <v>1.835188</v>
      </c>
      <c r="H66" s="719">
        <f>F66*(1+G66)</f>
        <v>0</v>
      </c>
      <c r="I66" s="720"/>
      <c r="J66" s="98"/>
    </row>
    <row r="67" spans="1:12">
      <c r="A67" s="514" t="s">
        <v>21</v>
      </c>
      <c r="B67" s="279" t="s">
        <v>63</v>
      </c>
      <c r="C67" s="89" t="s">
        <v>655</v>
      </c>
      <c r="D67" s="90" t="s">
        <v>656</v>
      </c>
      <c r="E67" s="148">
        <v>0.5</v>
      </c>
      <c r="F67" s="96"/>
      <c r="G67" s="95">
        <v>2.1474299999999999</v>
      </c>
      <c r="H67" s="721">
        <f t="shared" ref="H67" si="7">F67*(1+G67)</f>
        <v>0</v>
      </c>
      <c r="I67" s="722"/>
      <c r="J67" s="99"/>
    </row>
    <row r="68" spans="1:12">
      <c r="A68" s="695" t="s">
        <v>64</v>
      </c>
      <c r="B68" s="696"/>
      <c r="C68" s="697"/>
      <c r="D68" s="697"/>
      <c r="E68" s="697"/>
      <c r="F68" s="697"/>
      <c r="G68" s="697"/>
      <c r="H68" s="697"/>
      <c r="I68" s="697"/>
      <c r="J68" s="111">
        <f>SUM(J65:J67)</f>
        <v>0</v>
      </c>
      <c r="L68" s="218"/>
    </row>
    <row r="69" spans="1:12">
      <c r="A69" s="723" t="s">
        <v>65</v>
      </c>
      <c r="B69" s="724"/>
      <c r="C69" s="724"/>
      <c r="D69" s="724"/>
      <c r="E69" s="724"/>
      <c r="F69" s="724"/>
      <c r="G69" s="724"/>
      <c r="H69" s="724"/>
      <c r="I69" s="430">
        <v>0.05</v>
      </c>
      <c r="J69" s="146">
        <f>ROUND(J68*I69,2)</f>
        <v>0</v>
      </c>
    </row>
    <row r="70" spans="1:12">
      <c r="A70" s="743" t="s">
        <v>66</v>
      </c>
      <c r="B70" s="744"/>
      <c r="C70" s="745"/>
      <c r="D70" s="745"/>
      <c r="E70" s="745"/>
      <c r="F70" s="745"/>
      <c r="G70" s="745"/>
      <c r="H70" s="745"/>
      <c r="I70" s="745"/>
      <c r="J70" s="46">
        <v>1</v>
      </c>
    </row>
    <row r="71" spans="1:12">
      <c r="A71" s="695" t="s">
        <v>67</v>
      </c>
      <c r="B71" s="696"/>
      <c r="C71" s="697"/>
      <c r="D71" s="697"/>
      <c r="E71" s="697"/>
      <c r="F71" s="697"/>
      <c r="G71" s="697"/>
      <c r="H71" s="697"/>
      <c r="I71" s="697"/>
      <c r="J71" s="91">
        <f>ROUND((J64+J68+J69)/J70,2)</f>
        <v>0</v>
      </c>
    </row>
    <row r="72" spans="1:12">
      <c r="A72" s="284" t="s">
        <v>46</v>
      </c>
      <c r="B72" s="92" t="s">
        <v>47</v>
      </c>
      <c r="C72" s="132" t="s">
        <v>68</v>
      </c>
      <c r="D72" s="132" t="s">
        <v>58</v>
      </c>
      <c r="E72" s="725" t="s">
        <v>69</v>
      </c>
      <c r="F72" s="725"/>
      <c r="G72" s="725"/>
      <c r="H72" s="725" t="s">
        <v>70</v>
      </c>
      <c r="I72" s="725"/>
      <c r="J72" s="131" t="s">
        <v>55</v>
      </c>
    </row>
    <row r="73" spans="1:12" ht="33.75">
      <c r="A73" s="515" t="s">
        <v>21</v>
      </c>
      <c r="B73" s="516" t="s">
        <v>493</v>
      </c>
      <c r="C73" s="265" t="s">
        <v>667</v>
      </c>
      <c r="D73" s="275" t="s">
        <v>601</v>
      </c>
      <c r="E73" s="756">
        <v>2</v>
      </c>
      <c r="F73" s="757"/>
      <c r="G73" s="758"/>
      <c r="H73" s="719"/>
      <c r="I73" s="720"/>
      <c r="J73" s="98">
        <f t="shared" ref="J73" si="8">ROUND(H73*E73,2)</f>
        <v>0</v>
      </c>
    </row>
    <row r="74" spans="1:12">
      <c r="A74" s="695" t="s">
        <v>71</v>
      </c>
      <c r="B74" s="696"/>
      <c r="C74" s="697"/>
      <c r="D74" s="697"/>
      <c r="E74" s="697"/>
      <c r="F74" s="697"/>
      <c r="G74" s="697"/>
      <c r="H74" s="697"/>
      <c r="I74" s="697"/>
      <c r="J74" s="91">
        <f>SUM(J72:J73)</f>
        <v>0</v>
      </c>
    </row>
    <row r="75" spans="1:12">
      <c r="A75" s="284" t="s">
        <v>46</v>
      </c>
      <c r="B75" s="92" t="s">
        <v>47</v>
      </c>
      <c r="C75" s="132" t="s">
        <v>72</v>
      </c>
      <c r="D75" s="132" t="s">
        <v>58</v>
      </c>
      <c r="E75" s="725" t="s">
        <v>69</v>
      </c>
      <c r="F75" s="725"/>
      <c r="G75" s="725"/>
      <c r="H75" s="725" t="s">
        <v>70</v>
      </c>
      <c r="I75" s="725"/>
      <c r="J75" s="131" t="s">
        <v>55</v>
      </c>
    </row>
    <row r="76" spans="1:12" ht="33.75">
      <c r="A76" s="515" t="s">
        <v>21</v>
      </c>
      <c r="B76" s="90">
        <v>2009619</v>
      </c>
      <c r="C76" s="265" t="s">
        <v>339</v>
      </c>
      <c r="D76" s="275" t="s">
        <v>600</v>
      </c>
      <c r="E76" s="753">
        <v>6.37</v>
      </c>
      <c r="F76" s="753"/>
      <c r="G76" s="753"/>
      <c r="H76" s="719"/>
      <c r="I76" s="720"/>
      <c r="J76" s="98">
        <f t="shared" ref="J76:J79" si="9">ROUND(H76*E76,2)</f>
        <v>0</v>
      </c>
    </row>
    <row r="77" spans="1:12" ht="33.75">
      <c r="A77" s="515" t="s">
        <v>21</v>
      </c>
      <c r="B77" s="516">
        <v>1109669</v>
      </c>
      <c r="C77" s="89" t="s">
        <v>548</v>
      </c>
      <c r="D77" s="90" t="s">
        <v>414</v>
      </c>
      <c r="E77" s="759">
        <v>0.11</v>
      </c>
      <c r="F77" s="759"/>
      <c r="G77" s="759"/>
      <c r="H77" s="721"/>
      <c r="I77" s="722"/>
      <c r="J77" s="99">
        <f t="shared" si="9"/>
        <v>0</v>
      </c>
      <c r="L77" s="219"/>
    </row>
    <row r="78" spans="1:12" ht="33.75">
      <c r="A78" s="515" t="s">
        <v>21</v>
      </c>
      <c r="B78" s="516">
        <v>1107892</v>
      </c>
      <c r="C78" s="89" t="s">
        <v>301</v>
      </c>
      <c r="D78" s="90" t="s">
        <v>414</v>
      </c>
      <c r="E78" s="756">
        <v>0.46</v>
      </c>
      <c r="F78" s="757"/>
      <c r="G78" s="758"/>
      <c r="H78" s="721"/>
      <c r="I78" s="722"/>
      <c r="J78" s="99">
        <f t="shared" si="9"/>
        <v>0</v>
      </c>
      <c r="L78" s="219"/>
    </row>
    <row r="79" spans="1:12" ht="45">
      <c r="A79" s="515" t="s">
        <v>21</v>
      </c>
      <c r="B79" s="516">
        <v>3103302</v>
      </c>
      <c r="C79" s="271" t="s">
        <v>642</v>
      </c>
      <c r="D79" s="279" t="s">
        <v>600</v>
      </c>
      <c r="E79" s="736">
        <v>2.64</v>
      </c>
      <c r="F79" s="737"/>
      <c r="G79" s="754"/>
      <c r="H79" s="688"/>
      <c r="I79" s="689"/>
      <c r="J79" s="145">
        <f t="shared" si="9"/>
        <v>0</v>
      </c>
    </row>
    <row r="80" spans="1:12">
      <c r="A80" s="695" t="s">
        <v>73</v>
      </c>
      <c r="B80" s="696"/>
      <c r="C80" s="697"/>
      <c r="D80" s="697"/>
      <c r="E80" s="697"/>
      <c r="F80" s="697"/>
      <c r="G80" s="697"/>
      <c r="H80" s="697"/>
      <c r="I80" s="697"/>
      <c r="J80" s="91">
        <f>SUM(J75:J79)</f>
        <v>0</v>
      </c>
    </row>
    <row r="81" spans="1:12">
      <c r="A81" s="284" t="s">
        <v>46</v>
      </c>
      <c r="B81" s="92" t="s">
        <v>47</v>
      </c>
      <c r="C81" s="132" t="s">
        <v>74</v>
      </c>
      <c r="D81" s="132" t="s">
        <v>58</v>
      </c>
      <c r="E81" s="725" t="s">
        <v>69</v>
      </c>
      <c r="F81" s="725"/>
      <c r="G81" s="725"/>
      <c r="H81" s="725" t="s">
        <v>70</v>
      </c>
      <c r="I81" s="725"/>
      <c r="J81" s="131" t="s">
        <v>55</v>
      </c>
    </row>
    <row r="82" spans="1:12" ht="33.75">
      <c r="A82" s="515" t="s">
        <v>21</v>
      </c>
      <c r="B82" s="516" t="s">
        <v>493</v>
      </c>
      <c r="C82" s="89" t="s">
        <v>494</v>
      </c>
      <c r="D82" s="90" t="s">
        <v>401</v>
      </c>
      <c r="E82" s="736">
        <f>0.043*2</f>
        <v>8.5999999999999993E-2</v>
      </c>
      <c r="F82" s="737"/>
      <c r="G82" s="754"/>
      <c r="H82" s="728"/>
      <c r="I82" s="729"/>
      <c r="J82" s="517">
        <f>ROUND(H82*E82,2)</f>
        <v>0</v>
      </c>
    </row>
    <row r="83" spans="1:12">
      <c r="A83" s="695" t="s">
        <v>75</v>
      </c>
      <c r="B83" s="696"/>
      <c r="C83" s="697"/>
      <c r="D83" s="697"/>
      <c r="E83" s="697"/>
      <c r="F83" s="697"/>
      <c r="G83" s="697"/>
      <c r="H83" s="697"/>
      <c r="I83" s="697"/>
      <c r="J83" s="91">
        <f>SUM(J81:J82)</f>
        <v>0</v>
      </c>
    </row>
    <row r="84" spans="1:12">
      <c r="A84" s="730" t="s">
        <v>46</v>
      </c>
      <c r="B84" s="731" t="s">
        <v>47</v>
      </c>
      <c r="C84" s="708" t="s">
        <v>76</v>
      </c>
      <c r="D84" s="725" t="s">
        <v>77</v>
      </c>
      <c r="E84" s="725"/>
      <c r="F84" s="725" t="s">
        <v>78</v>
      </c>
      <c r="G84" s="725"/>
      <c r="H84" s="725" t="s">
        <v>70</v>
      </c>
      <c r="I84" s="725"/>
      <c r="J84" s="690" t="s">
        <v>55</v>
      </c>
    </row>
    <row r="85" spans="1:12">
      <c r="A85" s="706"/>
      <c r="B85" s="708"/>
      <c r="C85" s="732"/>
      <c r="D85" s="134" t="s">
        <v>79</v>
      </c>
      <c r="E85" s="134" t="s">
        <v>80</v>
      </c>
      <c r="F85" s="733"/>
      <c r="G85" s="733"/>
      <c r="H85" s="733"/>
      <c r="I85" s="733"/>
      <c r="J85" s="691"/>
    </row>
    <row r="86" spans="1:12" ht="33.75">
      <c r="A86" s="515" t="s">
        <v>21</v>
      </c>
      <c r="B86" s="511" t="s">
        <v>415</v>
      </c>
      <c r="C86" s="476" t="s">
        <v>494</v>
      </c>
      <c r="D86" s="477"/>
      <c r="E86" s="477"/>
      <c r="F86" s="692">
        <v>8.5999999999999993E-2</v>
      </c>
      <c r="G86" s="693"/>
      <c r="H86" s="694">
        <v>0</v>
      </c>
      <c r="I86" s="694"/>
      <c r="J86" s="517">
        <f>ROUND(H86*F86,2)</f>
        <v>0</v>
      </c>
    </row>
    <row r="87" spans="1:12" ht="15.75" thickBot="1">
      <c r="A87" s="695" t="s">
        <v>81</v>
      </c>
      <c r="B87" s="696"/>
      <c r="C87" s="697"/>
      <c r="D87" s="697"/>
      <c r="E87" s="697"/>
      <c r="F87" s="697"/>
      <c r="G87" s="697"/>
      <c r="H87" s="697"/>
      <c r="I87" s="697"/>
      <c r="J87" s="91">
        <f>SUM(J85:J86)</f>
        <v>0</v>
      </c>
    </row>
    <row r="88" spans="1:12" ht="15.75" thickBot="1">
      <c r="A88" s="698" t="s">
        <v>82</v>
      </c>
      <c r="B88" s="699"/>
      <c r="C88" s="700"/>
      <c r="D88" s="700"/>
      <c r="E88" s="700"/>
      <c r="F88" s="700"/>
      <c r="G88" s="700"/>
      <c r="H88" s="700"/>
      <c r="I88" s="700"/>
      <c r="J88" s="226">
        <f>J71+J74+J80+J87+J83</f>
        <v>0</v>
      </c>
    </row>
    <row r="89" spans="1:12">
      <c r="A89" s="283" t="s">
        <v>43</v>
      </c>
      <c r="B89" s="97">
        <v>410001</v>
      </c>
      <c r="C89" s="680" t="s">
        <v>513</v>
      </c>
      <c r="D89" s="681"/>
      <c r="E89" s="681"/>
      <c r="F89" s="681"/>
      <c r="G89" s="681"/>
      <c r="H89" s="681"/>
      <c r="I89" s="681"/>
      <c r="J89" s="682"/>
      <c r="L89" s="147"/>
    </row>
    <row r="90" spans="1:12">
      <c r="A90" s="683" t="s">
        <v>44</v>
      </c>
      <c r="B90" s="684"/>
      <c r="C90" s="701" t="s">
        <v>689</v>
      </c>
      <c r="D90" s="701"/>
      <c r="E90" s="701"/>
      <c r="F90" s="702"/>
      <c r="G90" s="136" t="s">
        <v>45</v>
      </c>
      <c r="H90" s="431" t="s">
        <v>414</v>
      </c>
      <c r="I90" s="703" t="s">
        <v>31</v>
      </c>
      <c r="J90" s="704"/>
    </row>
    <row r="91" spans="1:12">
      <c r="A91" s="705" t="s">
        <v>46</v>
      </c>
      <c r="B91" s="707" t="s">
        <v>47</v>
      </c>
      <c r="C91" s="707" t="s">
        <v>48</v>
      </c>
      <c r="D91" s="709" t="s">
        <v>49</v>
      </c>
      <c r="E91" s="711" t="s">
        <v>50</v>
      </c>
      <c r="F91" s="712"/>
      <c r="G91" s="713"/>
      <c r="H91" s="711" t="s">
        <v>51</v>
      </c>
      <c r="I91" s="712"/>
      <c r="J91" s="714"/>
    </row>
    <row r="92" spans="1:12">
      <c r="A92" s="706"/>
      <c r="B92" s="708"/>
      <c r="C92" s="708"/>
      <c r="D92" s="710"/>
      <c r="E92" s="133" t="s">
        <v>52</v>
      </c>
      <c r="F92" s="133" t="s">
        <v>53</v>
      </c>
      <c r="G92" s="133" t="s">
        <v>54</v>
      </c>
      <c r="H92" s="133" t="s">
        <v>53</v>
      </c>
      <c r="I92" s="133" t="s">
        <v>54</v>
      </c>
      <c r="J92" s="88" t="s">
        <v>55</v>
      </c>
    </row>
    <row r="93" spans="1:12" ht="22.5">
      <c r="A93" s="519" t="s">
        <v>21</v>
      </c>
      <c r="B93" s="520" t="s">
        <v>506</v>
      </c>
      <c r="C93" s="265" t="s">
        <v>647</v>
      </c>
      <c r="D93" s="266" t="s">
        <v>430</v>
      </c>
      <c r="E93" s="267">
        <v>1</v>
      </c>
      <c r="F93" s="267">
        <v>0.9</v>
      </c>
      <c r="G93" s="267">
        <v>0.1</v>
      </c>
      <c r="H93" s="266"/>
      <c r="I93" s="266"/>
      <c r="J93" s="268">
        <f>ROUND(E93*(F93*H93)+(G93*I93),2)</f>
        <v>0</v>
      </c>
    </row>
    <row r="94" spans="1:12" ht="22.5">
      <c r="A94" s="282" t="s">
        <v>144</v>
      </c>
      <c r="B94" s="521">
        <v>30080</v>
      </c>
      <c r="C94" s="476" t="s">
        <v>648</v>
      </c>
      <c r="D94" s="477"/>
      <c r="E94" s="478">
        <v>1</v>
      </c>
      <c r="F94" s="478">
        <v>0.45</v>
      </c>
      <c r="G94" s="478">
        <v>0.55000000000000004</v>
      </c>
      <c r="H94" s="135"/>
      <c r="I94" s="135"/>
      <c r="J94" s="479">
        <f t="shared" ref="J94:J99" si="10">ROUND(E94*(F94*H94)+(G94*I94),2)</f>
        <v>0</v>
      </c>
    </row>
    <row r="95" spans="1:12" ht="22.5">
      <c r="A95" s="522" t="s">
        <v>21</v>
      </c>
      <c r="B95" s="521" t="s">
        <v>507</v>
      </c>
      <c r="C95" s="476" t="s">
        <v>649</v>
      </c>
      <c r="D95" s="477"/>
      <c r="E95" s="478">
        <v>1</v>
      </c>
      <c r="F95" s="478">
        <v>0.35</v>
      </c>
      <c r="G95" s="478">
        <v>0.65</v>
      </c>
      <c r="H95" s="135"/>
      <c r="I95" s="135"/>
      <c r="J95" s="479">
        <f t="shared" si="10"/>
        <v>0</v>
      </c>
    </row>
    <row r="96" spans="1:12">
      <c r="A96" s="523" t="s">
        <v>21</v>
      </c>
      <c r="B96" s="520" t="s">
        <v>508</v>
      </c>
      <c r="C96" s="476" t="s">
        <v>650</v>
      </c>
      <c r="D96" s="477" t="s">
        <v>430</v>
      </c>
      <c r="E96" s="478">
        <v>2</v>
      </c>
      <c r="F96" s="478">
        <v>1</v>
      </c>
      <c r="G96" s="478">
        <v>0</v>
      </c>
      <c r="H96" s="135"/>
      <c r="I96" s="135"/>
      <c r="J96" s="479">
        <f t="shared" si="10"/>
        <v>0</v>
      </c>
    </row>
    <row r="97" spans="1:12" ht="22.5">
      <c r="A97" s="523" t="s">
        <v>21</v>
      </c>
      <c r="B97" s="520" t="s">
        <v>509</v>
      </c>
      <c r="C97" s="476" t="s">
        <v>651</v>
      </c>
      <c r="D97" s="477" t="s">
        <v>430</v>
      </c>
      <c r="E97" s="478">
        <v>1</v>
      </c>
      <c r="F97" s="478">
        <v>0.6</v>
      </c>
      <c r="G97" s="478">
        <v>0.4</v>
      </c>
      <c r="H97" s="135"/>
      <c r="I97" s="135"/>
      <c r="J97" s="479">
        <f t="shared" si="10"/>
        <v>0</v>
      </c>
    </row>
    <row r="98" spans="1:12" ht="33.75">
      <c r="A98" s="523" t="s">
        <v>21</v>
      </c>
      <c r="B98" s="520" t="s">
        <v>510</v>
      </c>
      <c r="C98" s="476" t="s">
        <v>652</v>
      </c>
      <c r="D98" s="477" t="s">
        <v>430</v>
      </c>
      <c r="E98" s="478">
        <v>1</v>
      </c>
      <c r="F98" s="478">
        <v>0.3</v>
      </c>
      <c r="G98" s="478">
        <v>0.7</v>
      </c>
      <c r="H98" s="135"/>
      <c r="I98" s="135"/>
      <c r="J98" s="479">
        <f t="shared" si="10"/>
        <v>0</v>
      </c>
    </row>
    <row r="99" spans="1:12" ht="22.5">
      <c r="A99" s="523" t="s">
        <v>21</v>
      </c>
      <c r="B99" s="520" t="s">
        <v>511</v>
      </c>
      <c r="C99" s="476" t="s">
        <v>653</v>
      </c>
      <c r="D99" s="477"/>
      <c r="E99" s="478">
        <v>1</v>
      </c>
      <c r="F99" s="478">
        <v>1</v>
      </c>
      <c r="G99" s="478">
        <v>0</v>
      </c>
      <c r="H99" s="135"/>
      <c r="I99" s="135"/>
      <c r="J99" s="479">
        <f t="shared" si="10"/>
        <v>0</v>
      </c>
    </row>
    <row r="100" spans="1:12">
      <c r="A100" s="524" t="s">
        <v>21</v>
      </c>
      <c r="B100" s="520" t="s">
        <v>512</v>
      </c>
      <c r="C100" s="271" t="s">
        <v>654</v>
      </c>
      <c r="D100" s="272" t="s">
        <v>430</v>
      </c>
      <c r="E100" s="273">
        <v>1</v>
      </c>
      <c r="F100" s="273">
        <v>0.35</v>
      </c>
      <c r="G100" s="273">
        <v>0.65</v>
      </c>
      <c r="H100" s="272"/>
      <c r="I100" s="272"/>
      <c r="J100" s="274">
        <f t="shared" ref="J100" si="11">ROUND(E100*(F100*H100)+(G100*I100),2)</f>
        <v>0</v>
      </c>
    </row>
    <row r="101" spans="1:12">
      <c r="A101" s="715" t="s">
        <v>56</v>
      </c>
      <c r="B101" s="716"/>
      <c r="C101" s="716"/>
      <c r="D101" s="716"/>
      <c r="E101" s="716"/>
      <c r="F101" s="716"/>
      <c r="G101" s="716"/>
      <c r="H101" s="716"/>
      <c r="I101" s="696"/>
      <c r="J101" s="91">
        <f>SUM(J92:J100)</f>
        <v>0</v>
      </c>
    </row>
    <row r="102" spans="1:12" ht="22.5">
      <c r="A102" s="284" t="s">
        <v>46</v>
      </c>
      <c r="B102" s="92" t="s">
        <v>47</v>
      </c>
      <c r="C102" s="132" t="s">
        <v>57</v>
      </c>
      <c r="D102" s="132" t="s">
        <v>58</v>
      </c>
      <c r="E102" s="132" t="s">
        <v>18</v>
      </c>
      <c r="F102" s="93" t="s">
        <v>59</v>
      </c>
      <c r="G102" s="93" t="s">
        <v>60</v>
      </c>
      <c r="H102" s="717" t="s">
        <v>61</v>
      </c>
      <c r="I102" s="718"/>
      <c r="J102" s="94" t="s">
        <v>62</v>
      </c>
    </row>
    <row r="103" spans="1:12" ht="22.5">
      <c r="A103" s="282" t="s">
        <v>144</v>
      </c>
      <c r="B103" s="264">
        <v>20063</v>
      </c>
      <c r="C103" s="265" t="s">
        <v>659</v>
      </c>
      <c r="D103" s="275" t="s">
        <v>656</v>
      </c>
      <c r="E103" s="143">
        <v>0.5</v>
      </c>
      <c r="F103" s="276"/>
      <c r="G103" s="277">
        <v>1.5727000000000002</v>
      </c>
      <c r="H103" s="719">
        <f>F103*(1+G103)</f>
        <v>0</v>
      </c>
      <c r="I103" s="720"/>
      <c r="J103" s="98"/>
    </row>
    <row r="104" spans="1:12" ht="22.5">
      <c r="A104" s="282" t="s">
        <v>144</v>
      </c>
      <c r="B104" s="144">
        <v>20088</v>
      </c>
      <c r="C104" s="89" t="s">
        <v>660</v>
      </c>
      <c r="D104" s="90" t="s">
        <v>656</v>
      </c>
      <c r="E104" s="278">
        <v>1</v>
      </c>
      <c r="F104" s="96"/>
      <c r="G104" s="95">
        <v>1.5727000000000002</v>
      </c>
      <c r="H104" s="721">
        <f t="shared" ref="H104:H105" si="12">F104*(1+G104)</f>
        <v>0</v>
      </c>
      <c r="I104" s="722"/>
      <c r="J104" s="99"/>
    </row>
    <row r="105" spans="1:12">
      <c r="A105" s="286" t="s">
        <v>21</v>
      </c>
      <c r="B105" s="270" t="s">
        <v>63</v>
      </c>
      <c r="C105" s="271" t="s">
        <v>655</v>
      </c>
      <c r="D105" s="279" t="s">
        <v>656</v>
      </c>
      <c r="E105" s="148">
        <v>4</v>
      </c>
      <c r="F105" s="273"/>
      <c r="G105" s="280">
        <v>2.1474299999999999</v>
      </c>
      <c r="H105" s="688">
        <f t="shared" si="12"/>
        <v>0</v>
      </c>
      <c r="I105" s="689"/>
      <c r="J105" s="145"/>
    </row>
    <row r="106" spans="1:12">
      <c r="A106" s="695" t="s">
        <v>64</v>
      </c>
      <c r="B106" s="696"/>
      <c r="C106" s="697"/>
      <c r="D106" s="697"/>
      <c r="E106" s="697"/>
      <c r="F106" s="697"/>
      <c r="G106" s="697"/>
      <c r="H106" s="697"/>
      <c r="I106" s="697"/>
      <c r="J106" s="111">
        <f>SUM(J102:J105)</f>
        <v>0</v>
      </c>
      <c r="L106" s="218"/>
    </row>
    <row r="107" spans="1:12">
      <c r="A107" s="723" t="s">
        <v>65</v>
      </c>
      <c r="B107" s="724"/>
      <c r="C107" s="724"/>
      <c r="D107" s="724"/>
      <c r="E107" s="724"/>
      <c r="F107" s="724"/>
      <c r="G107" s="724"/>
      <c r="H107" s="724"/>
      <c r="I107" s="430">
        <v>0</v>
      </c>
      <c r="J107" s="146">
        <f>ROUND(J106*I107,2)</f>
        <v>0</v>
      </c>
    </row>
    <row r="108" spans="1:12">
      <c r="A108" s="743" t="s">
        <v>66</v>
      </c>
      <c r="B108" s="744"/>
      <c r="C108" s="745"/>
      <c r="D108" s="745"/>
      <c r="E108" s="745"/>
      <c r="F108" s="745"/>
      <c r="G108" s="745"/>
      <c r="H108" s="745"/>
      <c r="I108" s="745"/>
      <c r="J108" s="46">
        <v>60</v>
      </c>
    </row>
    <row r="109" spans="1:12">
      <c r="A109" s="695" t="s">
        <v>67</v>
      </c>
      <c r="B109" s="696"/>
      <c r="C109" s="697"/>
      <c r="D109" s="697"/>
      <c r="E109" s="697"/>
      <c r="F109" s="697"/>
      <c r="G109" s="697"/>
      <c r="H109" s="697"/>
      <c r="I109" s="697"/>
      <c r="J109" s="91">
        <f>ROUND((J101+J106+J107)/J108,2)</f>
        <v>0</v>
      </c>
    </row>
    <row r="110" spans="1:12">
      <c r="A110" s="284" t="s">
        <v>46</v>
      </c>
      <c r="B110" s="92" t="s">
        <v>47</v>
      </c>
      <c r="C110" s="132" t="s">
        <v>68</v>
      </c>
      <c r="D110" s="132" t="s">
        <v>58</v>
      </c>
      <c r="E110" s="725" t="s">
        <v>69</v>
      </c>
      <c r="F110" s="725"/>
      <c r="G110" s="725"/>
      <c r="H110" s="725" t="s">
        <v>70</v>
      </c>
      <c r="I110" s="725"/>
      <c r="J110" s="131" t="s">
        <v>55</v>
      </c>
    </row>
    <row r="111" spans="1:12" ht="22.5">
      <c r="A111" s="285" t="s">
        <v>144</v>
      </c>
      <c r="B111" s="264">
        <v>10118</v>
      </c>
      <c r="C111" s="265" t="s">
        <v>668</v>
      </c>
      <c r="D111" s="275" t="s">
        <v>604</v>
      </c>
      <c r="E111" s="740">
        <v>0.7</v>
      </c>
      <c r="F111" s="741"/>
      <c r="G111" s="742"/>
      <c r="H111" s="719"/>
      <c r="I111" s="720"/>
      <c r="J111" s="98">
        <f>ROUND(H111*E111,2)</f>
        <v>0</v>
      </c>
    </row>
    <row r="112" spans="1:12" ht="22.5">
      <c r="A112" s="286" t="s">
        <v>144</v>
      </c>
      <c r="B112" s="525">
        <v>10092</v>
      </c>
      <c r="C112" s="271" t="s">
        <v>669</v>
      </c>
      <c r="D112" s="279" t="s">
        <v>670</v>
      </c>
      <c r="E112" s="685">
        <v>63</v>
      </c>
      <c r="F112" s="686"/>
      <c r="G112" s="687"/>
      <c r="H112" s="688"/>
      <c r="I112" s="689"/>
      <c r="J112" s="145">
        <f>ROUND(H112*E112,2)</f>
        <v>0</v>
      </c>
    </row>
    <row r="113" spans="1:12">
      <c r="A113" s="695" t="s">
        <v>71</v>
      </c>
      <c r="B113" s="696"/>
      <c r="C113" s="697"/>
      <c r="D113" s="697"/>
      <c r="E113" s="697"/>
      <c r="F113" s="697"/>
      <c r="G113" s="697"/>
      <c r="H113" s="697"/>
      <c r="I113" s="697"/>
      <c r="J113" s="91">
        <f>SUM(J110:J112)</f>
        <v>0</v>
      </c>
    </row>
    <row r="114" spans="1:12">
      <c r="A114" s="284" t="s">
        <v>46</v>
      </c>
      <c r="B114" s="92" t="s">
        <v>47</v>
      </c>
      <c r="C114" s="132" t="s">
        <v>72</v>
      </c>
      <c r="D114" s="132" t="s">
        <v>58</v>
      </c>
      <c r="E114" s="725" t="s">
        <v>69</v>
      </c>
      <c r="F114" s="725"/>
      <c r="G114" s="725"/>
      <c r="H114" s="725" t="s">
        <v>70</v>
      </c>
      <c r="I114" s="725"/>
      <c r="J114" s="131" t="s">
        <v>55</v>
      </c>
    </row>
    <row r="115" spans="1:12">
      <c r="A115" s="285"/>
      <c r="B115" s="281"/>
      <c r="C115" s="265"/>
      <c r="D115" s="275"/>
      <c r="E115" s="753"/>
      <c r="F115" s="753"/>
      <c r="G115" s="753"/>
      <c r="H115" s="719"/>
      <c r="I115" s="720"/>
      <c r="J115" s="98"/>
    </row>
    <row r="116" spans="1:12">
      <c r="A116" s="695" t="s">
        <v>73</v>
      </c>
      <c r="B116" s="696"/>
      <c r="C116" s="697"/>
      <c r="D116" s="697"/>
      <c r="E116" s="697"/>
      <c r="F116" s="697"/>
      <c r="G116" s="697"/>
      <c r="H116" s="697"/>
      <c r="I116" s="697"/>
      <c r="J116" s="91">
        <f>SUM(J114:J115)</f>
        <v>0</v>
      </c>
    </row>
    <row r="117" spans="1:12">
      <c r="A117" s="284" t="s">
        <v>46</v>
      </c>
      <c r="B117" s="92" t="s">
        <v>47</v>
      </c>
      <c r="C117" s="132" t="s">
        <v>74</v>
      </c>
      <c r="D117" s="132" t="s">
        <v>58</v>
      </c>
      <c r="E117" s="725" t="s">
        <v>69</v>
      </c>
      <c r="F117" s="725"/>
      <c r="G117" s="725"/>
      <c r="H117" s="725" t="s">
        <v>70</v>
      </c>
      <c r="I117" s="725"/>
      <c r="J117" s="131" t="s">
        <v>55</v>
      </c>
    </row>
    <row r="118" spans="1:12">
      <c r="A118" s="287"/>
      <c r="B118" s="220"/>
      <c r="C118" s="221"/>
      <c r="D118" s="222"/>
      <c r="E118" s="749"/>
      <c r="F118" s="750"/>
      <c r="G118" s="750"/>
      <c r="H118" s="751"/>
      <c r="I118" s="752"/>
      <c r="J118" s="217">
        <f t="shared" ref="J118" si="13">ROUND(H118*E118,2)</f>
        <v>0</v>
      </c>
    </row>
    <row r="119" spans="1:12">
      <c r="A119" s="695" t="s">
        <v>75</v>
      </c>
      <c r="B119" s="696"/>
      <c r="C119" s="697"/>
      <c r="D119" s="697"/>
      <c r="E119" s="697"/>
      <c r="F119" s="697"/>
      <c r="G119" s="697"/>
      <c r="H119" s="697"/>
      <c r="I119" s="697"/>
      <c r="J119" s="91">
        <f>SUM(J117:J118)</f>
        <v>0</v>
      </c>
    </row>
    <row r="120" spans="1:12">
      <c r="A120" s="730" t="s">
        <v>46</v>
      </c>
      <c r="B120" s="731" t="s">
        <v>47</v>
      </c>
      <c r="C120" s="708" t="s">
        <v>76</v>
      </c>
      <c r="D120" s="725" t="s">
        <v>77</v>
      </c>
      <c r="E120" s="725"/>
      <c r="F120" s="725" t="s">
        <v>78</v>
      </c>
      <c r="G120" s="725"/>
      <c r="H120" s="725" t="s">
        <v>70</v>
      </c>
      <c r="I120" s="725"/>
      <c r="J120" s="690" t="s">
        <v>55</v>
      </c>
    </row>
    <row r="121" spans="1:12">
      <c r="A121" s="706"/>
      <c r="B121" s="708"/>
      <c r="C121" s="732"/>
      <c r="D121" s="134" t="s">
        <v>79</v>
      </c>
      <c r="E121" s="134" t="s">
        <v>80</v>
      </c>
      <c r="F121" s="733"/>
      <c r="G121" s="733"/>
      <c r="H121" s="733"/>
      <c r="I121" s="733"/>
      <c r="J121" s="691"/>
    </row>
    <row r="122" spans="1:12">
      <c r="A122" s="287"/>
      <c r="B122" s="224"/>
      <c r="C122" s="223"/>
      <c r="D122" s="225"/>
      <c r="E122" s="225"/>
      <c r="F122" s="746"/>
      <c r="G122" s="747"/>
      <c r="H122" s="748"/>
      <c r="I122" s="748"/>
      <c r="J122" s="217">
        <f>ROUND(H122*F122,2)</f>
        <v>0</v>
      </c>
    </row>
    <row r="123" spans="1:12">
      <c r="A123" s="695" t="s">
        <v>81</v>
      </c>
      <c r="B123" s="696"/>
      <c r="C123" s="697"/>
      <c r="D123" s="697"/>
      <c r="E123" s="697"/>
      <c r="F123" s="697"/>
      <c r="G123" s="697"/>
      <c r="H123" s="697"/>
      <c r="I123" s="697"/>
      <c r="J123" s="91">
        <f>SUM(J121:J122)</f>
        <v>0</v>
      </c>
    </row>
    <row r="124" spans="1:12" ht="15.75" thickBot="1">
      <c r="A124" s="698" t="s">
        <v>82</v>
      </c>
      <c r="B124" s="699"/>
      <c r="C124" s="700"/>
      <c r="D124" s="700"/>
      <c r="E124" s="700"/>
      <c r="F124" s="700"/>
      <c r="G124" s="700"/>
      <c r="H124" s="700"/>
      <c r="I124" s="700"/>
      <c r="J124" s="226">
        <f>J109+J113+J116+J123+J119</f>
        <v>0</v>
      </c>
    </row>
    <row r="125" spans="1:12">
      <c r="A125" s="283" t="s">
        <v>43</v>
      </c>
      <c r="B125" s="97">
        <v>410002</v>
      </c>
      <c r="C125" s="680" t="s">
        <v>532</v>
      </c>
      <c r="D125" s="681"/>
      <c r="E125" s="681"/>
      <c r="F125" s="681"/>
      <c r="G125" s="681"/>
      <c r="H125" s="681"/>
      <c r="I125" s="681"/>
      <c r="J125" s="682"/>
      <c r="L125" s="147"/>
    </row>
    <row r="126" spans="1:12" ht="15.75" thickBot="1">
      <c r="A126" s="683" t="s">
        <v>44</v>
      </c>
      <c r="B126" s="684"/>
      <c r="C126" s="701" t="s">
        <v>691</v>
      </c>
      <c r="D126" s="701"/>
      <c r="E126" s="701"/>
      <c r="F126" s="702"/>
      <c r="G126" s="136" t="s">
        <v>45</v>
      </c>
      <c r="H126" s="431" t="s">
        <v>414</v>
      </c>
      <c r="I126" s="703" t="s">
        <v>31</v>
      </c>
      <c r="J126" s="704"/>
    </row>
    <row r="127" spans="1:12">
      <c r="A127" s="705" t="s">
        <v>46</v>
      </c>
      <c r="B127" s="707" t="s">
        <v>47</v>
      </c>
      <c r="C127" s="707" t="s">
        <v>48</v>
      </c>
      <c r="D127" s="709" t="s">
        <v>49</v>
      </c>
      <c r="E127" s="711" t="s">
        <v>50</v>
      </c>
      <c r="F127" s="712"/>
      <c r="G127" s="713"/>
      <c r="H127" s="711" t="s">
        <v>51</v>
      </c>
      <c r="I127" s="712"/>
      <c r="J127" s="714"/>
    </row>
    <row r="128" spans="1:12">
      <c r="A128" s="706"/>
      <c r="B128" s="708"/>
      <c r="C128" s="708"/>
      <c r="D128" s="710"/>
      <c r="E128" s="133" t="s">
        <v>52</v>
      </c>
      <c r="F128" s="133" t="s">
        <v>53</v>
      </c>
      <c r="G128" s="133" t="s">
        <v>54</v>
      </c>
      <c r="H128" s="133" t="s">
        <v>53</v>
      </c>
      <c r="I128" s="133" t="s">
        <v>54</v>
      </c>
      <c r="J128" s="88" t="s">
        <v>55</v>
      </c>
    </row>
    <row r="129" spans="1:12" ht="22.5">
      <c r="A129" s="519" t="s">
        <v>21</v>
      </c>
      <c r="B129" s="520" t="s">
        <v>506</v>
      </c>
      <c r="C129" s="265" t="s">
        <v>647</v>
      </c>
      <c r="D129" s="266" t="s">
        <v>430</v>
      </c>
      <c r="E129" s="32">
        <v>1</v>
      </c>
      <c r="F129" s="32">
        <v>0.9</v>
      </c>
      <c r="G129" s="32">
        <v>0.1</v>
      </c>
      <c r="H129" s="266"/>
      <c r="I129" s="266"/>
      <c r="J129" s="268">
        <f>ROUND(E129*(F129*H129)+(G129*I129),2)</f>
        <v>0</v>
      </c>
    </row>
    <row r="130" spans="1:12" ht="22.5">
      <c r="A130" s="282" t="s">
        <v>144</v>
      </c>
      <c r="B130" s="521">
        <v>30080</v>
      </c>
      <c r="C130" s="476" t="s">
        <v>648</v>
      </c>
      <c r="D130" s="477"/>
      <c r="E130" s="32">
        <v>1</v>
      </c>
      <c r="F130" s="32">
        <v>0.45</v>
      </c>
      <c r="G130" s="32">
        <v>0.55000000000000004</v>
      </c>
      <c r="H130" s="135"/>
      <c r="I130" s="135"/>
      <c r="J130" s="479">
        <f t="shared" ref="J130:J136" si="14">ROUND(E130*(F130*H130)+(G130*I130),2)</f>
        <v>0</v>
      </c>
    </row>
    <row r="131" spans="1:12" ht="22.5">
      <c r="A131" s="522" t="s">
        <v>21</v>
      </c>
      <c r="B131" s="521" t="s">
        <v>507</v>
      </c>
      <c r="C131" s="476" t="s">
        <v>649</v>
      </c>
      <c r="D131" s="477"/>
      <c r="E131" s="32">
        <v>1</v>
      </c>
      <c r="F131" s="32">
        <v>0.35</v>
      </c>
      <c r="G131" s="32">
        <v>0.65</v>
      </c>
      <c r="H131" s="135"/>
      <c r="I131" s="135"/>
      <c r="J131" s="479">
        <f t="shared" si="14"/>
        <v>0</v>
      </c>
    </row>
    <row r="132" spans="1:12">
      <c r="A132" s="523" t="s">
        <v>21</v>
      </c>
      <c r="B132" s="520" t="s">
        <v>508</v>
      </c>
      <c r="C132" s="476" t="s">
        <v>650</v>
      </c>
      <c r="D132" s="477" t="s">
        <v>430</v>
      </c>
      <c r="E132" s="32">
        <v>2</v>
      </c>
      <c r="F132" s="32">
        <v>1</v>
      </c>
      <c r="G132" s="32">
        <v>0</v>
      </c>
      <c r="H132" s="135"/>
      <c r="I132" s="135"/>
      <c r="J132" s="479">
        <f t="shared" si="14"/>
        <v>0</v>
      </c>
    </row>
    <row r="133" spans="1:12" ht="22.5">
      <c r="A133" s="523" t="s">
        <v>21</v>
      </c>
      <c r="B133" s="520" t="s">
        <v>509</v>
      </c>
      <c r="C133" s="476" t="s">
        <v>651</v>
      </c>
      <c r="D133" s="477" t="s">
        <v>430</v>
      </c>
      <c r="E133" s="32">
        <v>1</v>
      </c>
      <c r="F133" s="32">
        <v>0.6</v>
      </c>
      <c r="G133" s="32">
        <v>0.4</v>
      </c>
      <c r="H133" s="135"/>
      <c r="I133" s="135"/>
      <c r="J133" s="479">
        <f t="shared" si="14"/>
        <v>0</v>
      </c>
    </row>
    <row r="134" spans="1:12" ht="33.75">
      <c r="A134" s="523" t="s">
        <v>21</v>
      </c>
      <c r="B134" s="520" t="s">
        <v>510</v>
      </c>
      <c r="C134" s="476" t="s">
        <v>652</v>
      </c>
      <c r="D134" s="477" t="s">
        <v>430</v>
      </c>
      <c r="E134" s="32">
        <v>1</v>
      </c>
      <c r="F134" s="32">
        <v>0.3</v>
      </c>
      <c r="G134" s="32">
        <v>0.7</v>
      </c>
      <c r="H134" s="135"/>
      <c r="I134" s="135"/>
      <c r="J134" s="479">
        <f t="shared" si="14"/>
        <v>0</v>
      </c>
    </row>
    <row r="135" spans="1:12" ht="22.5">
      <c r="A135" s="523" t="s">
        <v>21</v>
      </c>
      <c r="B135" s="520" t="s">
        <v>511</v>
      </c>
      <c r="C135" s="476" t="s">
        <v>653</v>
      </c>
      <c r="D135" s="477"/>
      <c r="E135" s="32">
        <v>1</v>
      </c>
      <c r="F135" s="32">
        <v>1</v>
      </c>
      <c r="G135" s="32">
        <v>0</v>
      </c>
      <c r="H135" s="135"/>
      <c r="I135" s="135"/>
      <c r="J135" s="479">
        <f t="shared" si="14"/>
        <v>0</v>
      </c>
    </row>
    <row r="136" spans="1:12">
      <c r="A136" s="524" t="s">
        <v>21</v>
      </c>
      <c r="B136" s="520" t="s">
        <v>512</v>
      </c>
      <c r="C136" s="271" t="s">
        <v>654</v>
      </c>
      <c r="D136" s="272" t="s">
        <v>430</v>
      </c>
      <c r="E136" s="96">
        <v>1</v>
      </c>
      <c r="F136" s="96">
        <v>0.35</v>
      </c>
      <c r="G136" s="96">
        <v>0.65</v>
      </c>
      <c r="H136" s="135"/>
      <c r="I136" s="135"/>
      <c r="J136" s="274">
        <f t="shared" si="14"/>
        <v>0</v>
      </c>
    </row>
    <row r="137" spans="1:12">
      <c r="A137" s="715" t="s">
        <v>56</v>
      </c>
      <c r="B137" s="716"/>
      <c r="C137" s="716"/>
      <c r="D137" s="716"/>
      <c r="E137" s="716"/>
      <c r="F137" s="716"/>
      <c r="G137" s="716"/>
      <c r="H137" s="716"/>
      <c r="I137" s="696"/>
      <c r="J137" s="91">
        <f>SUM(J128:J136)</f>
        <v>0</v>
      </c>
    </row>
    <row r="138" spans="1:12" ht="22.5">
      <c r="A138" s="284" t="s">
        <v>46</v>
      </c>
      <c r="B138" s="92" t="s">
        <v>47</v>
      </c>
      <c r="C138" s="132" t="s">
        <v>57</v>
      </c>
      <c r="D138" s="132" t="s">
        <v>58</v>
      </c>
      <c r="E138" s="132" t="s">
        <v>18</v>
      </c>
      <c r="F138" s="93" t="s">
        <v>59</v>
      </c>
      <c r="G138" s="93" t="s">
        <v>60</v>
      </c>
      <c r="H138" s="717" t="s">
        <v>61</v>
      </c>
      <c r="I138" s="718"/>
      <c r="J138" s="94" t="s">
        <v>62</v>
      </c>
    </row>
    <row r="139" spans="1:12" ht="22.5">
      <c r="A139" s="282" t="s">
        <v>144</v>
      </c>
      <c r="B139" s="264">
        <v>20063</v>
      </c>
      <c r="C139" s="265" t="s">
        <v>659</v>
      </c>
      <c r="D139" s="275" t="s">
        <v>656</v>
      </c>
      <c r="E139" s="143">
        <v>0.5</v>
      </c>
      <c r="F139" s="276"/>
      <c r="G139" s="277">
        <v>1.5727000000000002</v>
      </c>
      <c r="H139" s="719">
        <f>F139*(1+G139)</f>
        <v>0</v>
      </c>
      <c r="I139" s="720"/>
      <c r="J139" s="98"/>
    </row>
    <row r="140" spans="1:12" ht="22.5">
      <c r="A140" s="282" t="s">
        <v>144</v>
      </c>
      <c r="B140" s="144">
        <v>20088</v>
      </c>
      <c r="C140" s="89" t="s">
        <v>660</v>
      </c>
      <c r="D140" s="90" t="s">
        <v>656</v>
      </c>
      <c r="E140" s="278">
        <v>1</v>
      </c>
      <c r="F140" s="96"/>
      <c r="G140" s="95">
        <v>1.5727000000000002</v>
      </c>
      <c r="H140" s="721">
        <f t="shared" ref="H140:H141" si="15">F140*(1+G140)</f>
        <v>0</v>
      </c>
      <c r="I140" s="722"/>
      <c r="J140" s="99"/>
    </row>
    <row r="141" spans="1:12">
      <c r="A141" s="286" t="s">
        <v>21</v>
      </c>
      <c r="B141" s="270" t="s">
        <v>63</v>
      </c>
      <c r="C141" s="271" t="s">
        <v>655</v>
      </c>
      <c r="D141" s="279" t="s">
        <v>656</v>
      </c>
      <c r="E141" s="148">
        <v>4</v>
      </c>
      <c r="F141" s="273"/>
      <c r="G141" s="280">
        <v>2.1474299999999999</v>
      </c>
      <c r="H141" s="688">
        <f t="shared" si="15"/>
        <v>0</v>
      </c>
      <c r="I141" s="689"/>
      <c r="J141" s="145"/>
    </row>
    <row r="142" spans="1:12">
      <c r="A142" s="695" t="s">
        <v>64</v>
      </c>
      <c r="B142" s="696"/>
      <c r="C142" s="697"/>
      <c r="D142" s="697"/>
      <c r="E142" s="697"/>
      <c r="F142" s="697"/>
      <c r="G142" s="697"/>
      <c r="H142" s="697"/>
      <c r="I142" s="697"/>
      <c r="J142" s="111">
        <f>SUM(J138:J141)</f>
        <v>0</v>
      </c>
      <c r="L142" s="218"/>
    </row>
    <row r="143" spans="1:12">
      <c r="A143" s="723" t="s">
        <v>65</v>
      </c>
      <c r="B143" s="724"/>
      <c r="C143" s="724"/>
      <c r="D143" s="724"/>
      <c r="E143" s="724"/>
      <c r="F143" s="724"/>
      <c r="G143" s="724"/>
      <c r="H143" s="724"/>
      <c r="I143" s="430">
        <v>0</v>
      </c>
      <c r="J143" s="146">
        <f>ROUND(J142*I143,2)</f>
        <v>0</v>
      </c>
    </row>
    <row r="144" spans="1:12">
      <c r="A144" s="743" t="s">
        <v>66</v>
      </c>
      <c r="B144" s="744"/>
      <c r="C144" s="745"/>
      <c r="D144" s="745"/>
      <c r="E144" s="745"/>
      <c r="F144" s="745"/>
      <c r="G144" s="745"/>
      <c r="H144" s="745"/>
      <c r="I144" s="745"/>
      <c r="J144" s="46">
        <v>60</v>
      </c>
    </row>
    <row r="145" spans="1:10">
      <c r="A145" s="695" t="s">
        <v>67</v>
      </c>
      <c r="B145" s="696"/>
      <c r="C145" s="697"/>
      <c r="D145" s="697"/>
      <c r="E145" s="697"/>
      <c r="F145" s="697"/>
      <c r="G145" s="697"/>
      <c r="H145" s="697"/>
      <c r="I145" s="697"/>
      <c r="J145" s="91">
        <f>ROUND((J137+J142+J143)/J144,2)</f>
        <v>0</v>
      </c>
    </row>
    <row r="146" spans="1:10">
      <c r="A146" s="284" t="s">
        <v>46</v>
      </c>
      <c r="B146" s="92" t="s">
        <v>47</v>
      </c>
      <c r="C146" s="132" t="s">
        <v>68</v>
      </c>
      <c r="D146" s="132" t="s">
        <v>58</v>
      </c>
      <c r="E146" s="725" t="s">
        <v>69</v>
      </c>
      <c r="F146" s="725"/>
      <c r="G146" s="725"/>
      <c r="H146" s="725" t="s">
        <v>70</v>
      </c>
      <c r="I146" s="725"/>
      <c r="J146" s="131" t="s">
        <v>55</v>
      </c>
    </row>
    <row r="147" spans="1:10" ht="22.5">
      <c r="A147" s="285" t="s">
        <v>144</v>
      </c>
      <c r="B147" s="264">
        <v>10118</v>
      </c>
      <c r="C147" s="265" t="s">
        <v>668</v>
      </c>
      <c r="D147" s="275" t="s">
        <v>604</v>
      </c>
      <c r="E147" s="740">
        <v>0.7</v>
      </c>
      <c r="F147" s="741"/>
      <c r="G147" s="742"/>
      <c r="H147" s="719"/>
      <c r="I147" s="720"/>
      <c r="J147" s="98">
        <f>ROUND(H147*E147,2)</f>
        <v>0</v>
      </c>
    </row>
    <row r="148" spans="1:10" ht="22.5">
      <c r="A148" s="286" t="s">
        <v>144</v>
      </c>
      <c r="B148" s="525">
        <v>10092</v>
      </c>
      <c r="C148" s="271" t="s">
        <v>669</v>
      </c>
      <c r="D148" s="279" t="s">
        <v>670</v>
      </c>
      <c r="E148" s="685">
        <v>63</v>
      </c>
      <c r="F148" s="686"/>
      <c r="G148" s="687"/>
      <c r="H148" s="688"/>
      <c r="I148" s="689"/>
      <c r="J148" s="145">
        <f>ROUND(H148*E148,2)</f>
        <v>0</v>
      </c>
    </row>
    <row r="149" spans="1:10">
      <c r="A149" s="695" t="s">
        <v>71</v>
      </c>
      <c r="B149" s="696"/>
      <c r="C149" s="697"/>
      <c r="D149" s="697"/>
      <c r="E149" s="697"/>
      <c r="F149" s="697"/>
      <c r="G149" s="697"/>
      <c r="H149" s="697"/>
      <c r="I149" s="697"/>
      <c r="J149" s="91">
        <f>SUM(J146:J148)</f>
        <v>0</v>
      </c>
    </row>
    <row r="150" spans="1:10">
      <c r="A150" s="284" t="s">
        <v>46</v>
      </c>
      <c r="B150" s="92" t="s">
        <v>47</v>
      </c>
      <c r="C150" s="132" t="s">
        <v>72</v>
      </c>
      <c r="D150" s="132" t="s">
        <v>58</v>
      </c>
      <c r="E150" s="725" t="s">
        <v>69</v>
      </c>
      <c r="F150" s="725"/>
      <c r="G150" s="725"/>
      <c r="H150" s="725" t="s">
        <v>70</v>
      </c>
      <c r="I150" s="725"/>
      <c r="J150" s="131" t="s">
        <v>55</v>
      </c>
    </row>
    <row r="151" spans="1:10" ht="22.5">
      <c r="A151" s="535" t="s">
        <v>21</v>
      </c>
      <c r="B151" s="144">
        <v>4016096</v>
      </c>
      <c r="C151" s="89" t="s">
        <v>643</v>
      </c>
      <c r="D151" s="90" t="s">
        <v>414</v>
      </c>
      <c r="E151" s="736">
        <v>0.7</v>
      </c>
      <c r="F151" s="737"/>
      <c r="G151" s="754"/>
      <c r="H151" s="721"/>
      <c r="I151" s="722"/>
      <c r="J151" s="99">
        <f t="shared" ref="J151" si="16">ROUND(H151*E151,2)</f>
        <v>0</v>
      </c>
    </row>
    <row r="152" spans="1:10">
      <c r="A152" s="695" t="s">
        <v>73</v>
      </c>
      <c r="B152" s="696"/>
      <c r="C152" s="697"/>
      <c r="D152" s="697"/>
      <c r="E152" s="697"/>
      <c r="F152" s="697"/>
      <c r="G152" s="697"/>
      <c r="H152" s="697"/>
      <c r="I152" s="697"/>
      <c r="J152" s="91">
        <f>SUM(J150:J151)</f>
        <v>0</v>
      </c>
    </row>
    <row r="153" spans="1:10">
      <c r="A153" s="284" t="s">
        <v>46</v>
      </c>
      <c r="B153" s="92" t="s">
        <v>47</v>
      </c>
      <c r="C153" s="132" t="s">
        <v>74</v>
      </c>
      <c r="D153" s="132" t="s">
        <v>58</v>
      </c>
      <c r="E153" s="725" t="s">
        <v>69</v>
      </c>
      <c r="F153" s="725"/>
      <c r="G153" s="725"/>
      <c r="H153" s="725" t="s">
        <v>70</v>
      </c>
      <c r="I153" s="725"/>
      <c r="J153" s="131" t="s">
        <v>55</v>
      </c>
    </row>
    <row r="154" spans="1:10">
      <c r="A154" s="287"/>
      <c r="B154" s="220"/>
      <c r="C154" s="221"/>
      <c r="D154" s="222"/>
      <c r="E154" s="749"/>
      <c r="F154" s="750"/>
      <c r="G154" s="750"/>
      <c r="H154" s="751"/>
      <c r="I154" s="752"/>
      <c r="J154" s="217">
        <f t="shared" ref="J154" si="17">ROUND(H154*E154,2)</f>
        <v>0</v>
      </c>
    </row>
    <row r="155" spans="1:10">
      <c r="A155" s="695" t="s">
        <v>75</v>
      </c>
      <c r="B155" s="696"/>
      <c r="C155" s="697"/>
      <c r="D155" s="697"/>
      <c r="E155" s="697"/>
      <c r="F155" s="697"/>
      <c r="G155" s="697"/>
      <c r="H155" s="697"/>
      <c r="I155" s="697"/>
      <c r="J155" s="91">
        <f>SUM(J153:J154)</f>
        <v>0</v>
      </c>
    </row>
    <row r="156" spans="1:10">
      <c r="A156" s="730" t="s">
        <v>46</v>
      </c>
      <c r="B156" s="731" t="s">
        <v>47</v>
      </c>
      <c r="C156" s="708" t="s">
        <v>76</v>
      </c>
      <c r="D156" s="725" t="s">
        <v>77</v>
      </c>
      <c r="E156" s="725"/>
      <c r="F156" s="725" t="s">
        <v>78</v>
      </c>
      <c r="G156" s="725"/>
      <c r="H156" s="725" t="s">
        <v>70</v>
      </c>
      <c r="I156" s="725"/>
      <c r="J156" s="690" t="s">
        <v>55</v>
      </c>
    </row>
    <row r="157" spans="1:10">
      <c r="A157" s="706"/>
      <c r="B157" s="708"/>
      <c r="C157" s="732"/>
      <c r="D157" s="134" t="s">
        <v>79</v>
      </c>
      <c r="E157" s="134" t="s">
        <v>80</v>
      </c>
      <c r="F157" s="733"/>
      <c r="G157" s="733"/>
      <c r="H157" s="733"/>
      <c r="I157" s="733"/>
      <c r="J157" s="691"/>
    </row>
    <row r="158" spans="1:10" ht="33.75">
      <c r="A158" s="537" t="s">
        <v>21</v>
      </c>
      <c r="B158" s="538" t="s">
        <v>533</v>
      </c>
      <c r="C158" s="539" t="s">
        <v>534</v>
      </c>
      <c r="D158" s="536"/>
      <c r="E158" s="536"/>
      <c r="F158" s="760">
        <f>2.1*0.5</f>
        <v>1.05</v>
      </c>
      <c r="G158" s="761"/>
      <c r="H158" s="762"/>
      <c r="I158" s="763"/>
      <c r="J158" s="540"/>
    </row>
    <row r="159" spans="1:10" ht="33.75">
      <c r="A159" s="515" t="s">
        <v>21</v>
      </c>
      <c r="B159" s="541" t="s">
        <v>533</v>
      </c>
      <c r="C159" s="89" t="s">
        <v>535</v>
      </c>
      <c r="D159" s="542"/>
      <c r="E159" s="542"/>
      <c r="F159" s="764">
        <f>2.1*0.5</f>
        <v>1.05</v>
      </c>
      <c r="G159" s="765"/>
      <c r="H159" s="766"/>
      <c r="I159" s="767"/>
      <c r="J159" s="543"/>
    </row>
    <row r="160" spans="1:10" ht="33.75">
      <c r="A160" s="544" t="s">
        <v>21</v>
      </c>
      <c r="B160" s="545" t="s">
        <v>415</v>
      </c>
      <c r="C160" s="546" t="s">
        <v>536</v>
      </c>
      <c r="D160" s="477"/>
      <c r="E160" s="477"/>
      <c r="F160" s="768">
        <f>2.1*0.03</f>
        <v>6.3E-2</v>
      </c>
      <c r="G160" s="769"/>
      <c r="H160" s="770"/>
      <c r="I160" s="771"/>
      <c r="J160" s="547"/>
    </row>
    <row r="161" spans="1:12" ht="15.75" thickBot="1">
      <c r="A161" s="695" t="s">
        <v>81</v>
      </c>
      <c r="B161" s="696"/>
      <c r="C161" s="697"/>
      <c r="D161" s="697"/>
      <c r="E161" s="697"/>
      <c r="F161" s="697"/>
      <c r="G161" s="697"/>
      <c r="H161" s="697"/>
      <c r="I161" s="697"/>
      <c r="J161" s="91">
        <f>SUM(J157:J160)</f>
        <v>0</v>
      </c>
    </row>
    <row r="162" spans="1:12" ht="15.75" thickBot="1">
      <c r="A162" s="698" t="s">
        <v>82</v>
      </c>
      <c r="B162" s="699"/>
      <c r="C162" s="700"/>
      <c r="D162" s="700"/>
      <c r="E162" s="700"/>
      <c r="F162" s="700"/>
      <c r="G162" s="700"/>
      <c r="H162" s="700"/>
      <c r="I162" s="700"/>
      <c r="J162" s="226">
        <f>J145+J149+J152+J161+J155</f>
        <v>0</v>
      </c>
    </row>
    <row r="163" spans="1:12">
      <c r="A163" s="283" t="s">
        <v>43</v>
      </c>
      <c r="B163" s="97">
        <v>410003</v>
      </c>
      <c r="C163" s="680" t="s">
        <v>516</v>
      </c>
      <c r="D163" s="681"/>
      <c r="E163" s="681"/>
      <c r="F163" s="681"/>
      <c r="G163" s="681"/>
      <c r="H163" s="681"/>
      <c r="I163" s="681"/>
      <c r="J163" s="682"/>
      <c r="L163" s="147"/>
    </row>
    <row r="164" spans="1:12" ht="15.75" thickBot="1">
      <c r="A164" s="683" t="s">
        <v>44</v>
      </c>
      <c r="B164" s="684"/>
      <c r="C164" s="701" t="s">
        <v>689</v>
      </c>
      <c r="D164" s="701"/>
      <c r="E164" s="701"/>
      <c r="F164" s="702"/>
      <c r="G164" s="136" t="s">
        <v>45</v>
      </c>
      <c r="H164" s="431" t="s">
        <v>515</v>
      </c>
      <c r="I164" s="703" t="s">
        <v>31</v>
      </c>
      <c r="J164" s="704"/>
    </row>
    <row r="165" spans="1:12">
      <c r="A165" s="705" t="s">
        <v>46</v>
      </c>
      <c r="B165" s="707" t="s">
        <v>47</v>
      </c>
      <c r="C165" s="707" t="s">
        <v>48</v>
      </c>
      <c r="D165" s="709" t="s">
        <v>49</v>
      </c>
      <c r="E165" s="711" t="s">
        <v>50</v>
      </c>
      <c r="F165" s="712"/>
      <c r="G165" s="713"/>
      <c r="H165" s="711" t="s">
        <v>51</v>
      </c>
      <c r="I165" s="712"/>
      <c r="J165" s="714"/>
    </row>
    <row r="166" spans="1:12">
      <c r="A166" s="706"/>
      <c r="B166" s="708"/>
      <c r="C166" s="708"/>
      <c r="D166" s="710"/>
      <c r="E166" s="133" t="s">
        <v>52</v>
      </c>
      <c r="F166" s="133" t="s">
        <v>53</v>
      </c>
      <c r="G166" s="133" t="s">
        <v>54</v>
      </c>
      <c r="H166" s="133" t="s">
        <v>53</v>
      </c>
      <c r="I166" s="133" t="s">
        <v>54</v>
      </c>
      <c r="J166" s="88" t="s">
        <v>55</v>
      </c>
    </row>
    <row r="167" spans="1:12">
      <c r="A167" s="282"/>
      <c r="B167" s="264"/>
      <c r="C167" s="265"/>
      <c r="D167" s="266"/>
      <c r="E167" s="267"/>
      <c r="F167" s="267"/>
      <c r="G167" s="267"/>
      <c r="H167" s="266"/>
      <c r="I167" s="266"/>
      <c r="J167" s="268"/>
    </row>
    <row r="168" spans="1:12">
      <c r="A168" s="715" t="s">
        <v>56</v>
      </c>
      <c r="B168" s="716"/>
      <c r="C168" s="716"/>
      <c r="D168" s="716"/>
      <c r="E168" s="716"/>
      <c r="F168" s="716"/>
      <c r="G168" s="716"/>
      <c r="H168" s="716"/>
      <c r="I168" s="696"/>
      <c r="J168" s="91">
        <f>SUM(J166:J167)</f>
        <v>0</v>
      </c>
    </row>
    <row r="169" spans="1:12" ht="22.5">
      <c r="A169" s="284" t="s">
        <v>46</v>
      </c>
      <c r="B169" s="92" t="s">
        <v>47</v>
      </c>
      <c r="C169" s="132" t="s">
        <v>57</v>
      </c>
      <c r="D169" s="132" t="s">
        <v>58</v>
      </c>
      <c r="E169" s="132" t="s">
        <v>18</v>
      </c>
      <c r="F169" s="93" t="s">
        <v>59</v>
      </c>
      <c r="G169" s="93" t="s">
        <v>60</v>
      </c>
      <c r="H169" s="717" t="s">
        <v>61</v>
      </c>
      <c r="I169" s="718"/>
      <c r="J169" s="94" t="s">
        <v>62</v>
      </c>
    </row>
    <row r="170" spans="1:12">
      <c r="A170" s="285"/>
      <c r="B170" s="264"/>
      <c r="C170" s="265"/>
      <c r="D170" s="275"/>
      <c r="E170" s="143"/>
      <c r="F170" s="276"/>
      <c r="G170" s="277"/>
      <c r="H170" s="719"/>
      <c r="I170" s="720"/>
      <c r="J170" s="98"/>
    </row>
    <row r="171" spans="1:12">
      <c r="A171" s="695" t="s">
        <v>64</v>
      </c>
      <c r="B171" s="696"/>
      <c r="C171" s="697"/>
      <c r="D171" s="697"/>
      <c r="E171" s="697"/>
      <c r="F171" s="697"/>
      <c r="G171" s="697"/>
      <c r="H171" s="697"/>
      <c r="I171" s="697"/>
      <c r="J171" s="111">
        <f>SUM(J169:J170)</f>
        <v>0</v>
      </c>
      <c r="L171" s="218"/>
    </row>
    <row r="172" spans="1:12">
      <c r="A172" s="723" t="s">
        <v>65</v>
      </c>
      <c r="B172" s="724"/>
      <c r="C172" s="724"/>
      <c r="D172" s="724"/>
      <c r="E172" s="724"/>
      <c r="F172" s="724"/>
      <c r="G172" s="724"/>
      <c r="H172" s="724"/>
      <c r="I172" s="430">
        <v>0.05</v>
      </c>
      <c r="J172" s="146">
        <f>ROUND(J171*I172,2)</f>
        <v>0</v>
      </c>
    </row>
    <row r="173" spans="1:12">
      <c r="A173" s="743" t="s">
        <v>66</v>
      </c>
      <c r="B173" s="744"/>
      <c r="C173" s="745"/>
      <c r="D173" s="745"/>
      <c r="E173" s="745"/>
      <c r="F173" s="745"/>
      <c r="G173" s="745"/>
      <c r="H173" s="745"/>
      <c r="I173" s="745"/>
      <c r="J173" s="46">
        <v>1</v>
      </c>
    </row>
    <row r="174" spans="1:12">
      <c r="A174" s="695" t="s">
        <v>67</v>
      </c>
      <c r="B174" s="696"/>
      <c r="C174" s="697"/>
      <c r="D174" s="697"/>
      <c r="E174" s="697"/>
      <c r="F174" s="697"/>
      <c r="G174" s="697"/>
      <c r="H174" s="697"/>
      <c r="I174" s="697"/>
      <c r="J174" s="91">
        <f>ROUND((J168+J171+J172)/J173,2)</f>
        <v>0</v>
      </c>
    </row>
    <row r="175" spans="1:12">
      <c r="A175" s="284" t="s">
        <v>46</v>
      </c>
      <c r="B175" s="92" t="s">
        <v>47</v>
      </c>
      <c r="C175" s="132" t="s">
        <v>68</v>
      </c>
      <c r="D175" s="132" t="s">
        <v>58</v>
      </c>
      <c r="E175" s="725" t="s">
        <v>69</v>
      </c>
      <c r="F175" s="725"/>
      <c r="G175" s="725"/>
      <c r="H175" s="725" t="s">
        <v>70</v>
      </c>
      <c r="I175" s="725"/>
      <c r="J175" s="131" t="s">
        <v>55</v>
      </c>
    </row>
    <row r="176" spans="1:12">
      <c r="A176" s="286"/>
      <c r="B176" s="270"/>
      <c r="C176" s="271"/>
      <c r="D176" s="279"/>
      <c r="E176" s="738"/>
      <c r="F176" s="739"/>
      <c r="G176" s="755"/>
      <c r="H176" s="688"/>
      <c r="I176" s="689"/>
      <c r="J176" s="145"/>
    </row>
    <row r="177" spans="1:12">
      <c r="A177" s="695" t="s">
        <v>71</v>
      </c>
      <c r="B177" s="696"/>
      <c r="C177" s="697"/>
      <c r="D177" s="697"/>
      <c r="E177" s="697"/>
      <c r="F177" s="697"/>
      <c r="G177" s="697"/>
      <c r="H177" s="697"/>
      <c r="I177" s="697"/>
      <c r="J177" s="91">
        <f>SUM(J175:J176)</f>
        <v>0</v>
      </c>
    </row>
    <row r="178" spans="1:12">
      <c r="A178" s="284" t="s">
        <v>46</v>
      </c>
      <c r="B178" s="92" t="s">
        <v>47</v>
      </c>
      <c r="C178" s="132" t="s">
        <v>72</v>
      </c>
      <c r="D178" s="132" t="s">
        <v>58</v>
      </c>
      <c r="E178" s="725" t="s">
        <v>69</v>
      </c>
      <c r="F178" s="725"/>
      <c r="G178" s="725"/>
      <c r="H178" s="725" t="s">
        <v>70</v>
      </c>
      <c r="I178" s="725"/>
      <c r="J178" s="131" t="s">
        <v>55</v>
      </c>
    </row>
    <row r="179" spans="1:12" ht="33.75">
      <c r="A179" s="285" t="s">
        <v>21</v>
      </c>
      <c r="B179" s="281">
        <v>1107892</v>
      </c>
      <c r="C179" s="265" t="s">
        <v>301</v>
      </c>
      <c r="D179" s="275" t="s">
        <v>414</v>
      </c>
      <c r="E179" s="753">
        <v>7.4999999999999997E-3</v>
      </c>
      <c r="F179" s="753"/>
      <c r="G179" s="753"/>
      <c r="H179" s="719"/>
      <c r="I179" s="720"/>
      <c r="J179" s="98">
        <f t="shared" ref="J179:J180" si="18">ROUND(H179*E179,2)</f>
        <v>0</v>
      </c>
    </row>
    <row r="180" spans="1:12" ht="45">
      <c r="A180" s="282" t="s">
        <v>144</v>
      </c>
      <c r="B180" s="144">
        <v>43018</v>
      </c>
      <c r="C180" s="89" t="s">
        <v>626</v>
      </c>
      <c r="D180" s="90" t="s">
        <v>430</v>
      </c>
      <c r="E180" s="736">
        <v>1</v>
      </c>
      <c r="F180" s="737"/>
      <c r="G180" s="754"/>
      <c r="H180" s="721"/>
      <c r="I180" s="722"/>
      <c r="J180" s="99">
        <f t="shared" si="18"/>
        <v>0</v>
      </c>
      <c r="L180" s="219"/>
    </row>
    <row r="181" spans="1:12">
      <c r="A181" s="695" t="s">
        <v>73</v>
      </c>
      <c r="B181" s="696"/>
      <c r="C181" s="697"/>
      <c r="D181" s="697"/>
      <c r="E181" s="697"/>
      <c r="F181" s="697"/>
      <c r="G181" s="697"/>
      <c r="H181" s="697"/>
      <c r="I181" s="697"/>
      <c r="J181" s="91">
        <f>SUM(J178:J180)</f>
        <v>0</v>
      </c>
    </row>
    <row r="182" spans="1:12">
      <c r="A182" s="284" t="s">
        <v>46</v>
      </c>
      <c r="B182" s="92" t="s">
        <v>47</v>
      </c>
      <c r="C182" s="132" t="s">
        <v>74</v>
      </c>
      <c r="D182" s="132" t="s">
        <v>58</v>
      </c>
      <c r="E182" s="725" t="s">
        <v>69</v>
      </c>
      <c r="F182" s="725"/>
      <c r="G182" s="725"/>
      <c r="H182" s="725" t="s">
        <v>70</v>
      </c>
      <c r="I182" s="725"/>
      <c r="J182" s="131" t="s">
        <v>55</v>
      </c>
    </row>
    <row r="183" spans="1:12">
      <c r="A183" s="287"/>
      <c r="B183" s="220"/>
      <c r="C183" s="221"/>
      <c r="D183" s="222"/>
      <c r="E183" s="749"/>
      <c r="F183" s="750"/>
      <c r="G183" s="750"/>
      <c r="H183" s="751"/>
      <c r="I183" s="752"/>
      <c r="J183" s="217">
        <f t="shared" ref="J183" si="19">ROUND(H183*E183,2)</f>
        <v>0</v>
      </c>
    </row>
    <row r="184" spans="1:12">
      <c r="A184" s="695" t="s">
        <v>75</v>
      </c>
      <c r="B184" s="696"/>
      <c r="C184" s="697"/>
      <c r="D184" s="697"/>
      <c r="E184" s="697"/>
      <c r="F184" s="697"/>
      <c r="G184" s="697"/>
      <c r="H184" s="697"/>
      <c r="I184" s="697"/>
      <c r="J184" s="91">
        <f>SUM(J182:J183)</f>
        <v>0</v>
      </c>
    </row>
    <row r="185" spans="1:12">
      <c r="A185" s="730" t="s">
        <v>46</v>
      </c>
      <c r="B185" s="731" t="s">
        <v>47</v>
      </c>
      <c r="C185" s="708" t="s">
        <v>76</v>
      </c>
      <c r="D185" s="725" t="s">
        <v>77</v>
      </c>
      <c r="E185" s="725"/>
      <c r="F185" s="725" t="s">
        <v>78</v>
      </c>
      <c r="G185" s="725"/>
      <c r="H185" s="725" t="s">
        <v>70</v>
      </c>
      <c r="I185" s="725"/>
      <c r="J185" s="690" t="s">
        <v>55</v>
      </c>
    </row>
    <row r="186" spans="1:12">
      <c r="A186" s="706"/>
      <c r="B186" s="708"/>
      <c r="C186" s="732"/>
      <c r="D186" s="134" t="s">
        <v>79</v>
      </c>
      <c r="E186" s="134" t="s">
        <v>80</v>
      </c>
      <c r="F186" s="733"/>
      <c r="G186" s="733"/>
      <c r="H186" s="733"/>
      <c r="I186" s="733"/>
      <c r="J186" s="691"/>
    </row>
    <row r="187" spans="1:12">
      <c r="A187" s="287"/>
      <c r="B187" s="224"/>
      <c r="C187" s="223"/>
      <c r="D187" s="225"/>
      <c r="E187" s="225"/>
      <c r="F187" s="746"/>
      <c r="G187" s="747"/>
      <c r="H187" s="748"/>
      <c r="I187" s="748"/>
      <c r="J187" s="217">
        <f>ROUND(H187*F187,2)</f>
        <v>0</v>
      </c>
    </row>
    <row r="188" spans="1:12" ht="15.75" thickBot="1">
      <c r="A188" s="695" t="s">
        <v>81</v>
      </c>
      <c r="B188" s="696"/>
      <c r="C188" s="697"/>
      <c r="D188" s="697"/>
      <c r="E188" s="697"/>
      <c r="F188" s="697"/>
      <c r="G188" s="697"/>
      <c r="H188" s="697"/>
      <c r="I188" s="697"/>
      <c r="J188" s="91">
        <f>SUM(J186:J187)</f>
        <v>0</v>
      </c>
    </row>
    <row r="189" spans="1:12" ht="15.75" thickBot="1">
      <c r="A189" s="698" t="s">
        <v>82</v>
      </c>
      <c r="B189" s="699"/>
      <c r="C189" s="700"/>
      <c r="D189" s="700"/>
      <c r="E189" s="700"/>
      <c r="F189" s="700"/>
      <c r="G189" s="700"/>
      <c r="H189" s="700"/>
      <c r="I189" s="700"/>
      <c r="J189" s="226">
        <f>J174+J177+J181+J188+J184</f>
        <v>0</v>
      </c>
    </row>
    <row r="190" spans="1:12">
      <c r="A190" s="283" t="s">
        <v>43</v>
      </c>
      <c r="B190" s="97">
        <v>810001</v>
      </c>
      <c r="C190" s="680" t="s">
        <v>378</v>
      </c>
      <c r="D190" s="681"/>
      <c r="E190" s="681"/>
      <c r="F190" s="681"/>
      <c r="G190" s="681"/>
      <c r="H190" s="681"/>
      <c r="I190" s="681"/>
      <c r="J190" s="682"/>
      <c r="L190" s="147"/>
    </row>
    <row r="191" spans="1:12">
      <c r="A191" s="683" t="s">
        <v>44</v>
      </c>
      <c r="B191" s="684"/>
      <c r="C191" s="701" t="s">
        <v>689</v>
      </c>
      <c r="D191" s="701"/>
      <c r="E191" s="701"/>
      <c r="F191" s="702"/>
      <c r="G191" s="136" t="s">
        <v>45</v>
      </c>
      <c r="H191" s="431" t="s">
        <v>379</v>
      </c>
      <c r="I191" s="703" t="s">
        <v>31</v>
      </c>
      <c r="J191" s="704"/>
    </row>
    <row r="192" spans="1:12">
      <c r="A192" s="705" t="s">
        <v>46</v>
      </c>
      <c r="B192" s="707" t="s">
        <v>47</v>
      </c>
      <c r="C192" s="707" t="s">
        <v>48</v>
      </c>
      <c r="D192" s="709" t="s">
        <v>49</v>
      </c>
      <c r="E192" s="711" t="s">
        <v>50</v>
      </c>
      <c r="F192" s="712"/>
      <c r="G192" s="713"/>
      <c r="H192" s="711" t="s">
        <v>51</v>
      </c>
      <c r="I192" s="712"/>
      <c r="J192" s="714"/>
    </row>
    <row r="193" spans="1:12">
      <c r="A193" s="706"/>
      <c r="B193" s="708"/>
      <c r="C193" s="708"/>
      <c r="D193" s="710"/>
      <c r="E193" s="133" t="s">
        <v>52</v>
      </c>
      <c r="F193" s="133" t="s">
        <v>53</v>
      </c>
      <c r="G193" s="133" t="s">
        <v>54</v>
      </c>
      <c r="H193" s="133" t="s">
        <v>53</v>
      </c>
      <c r="I193" s="133" t="s">
        <v>54</v>
      </c>
      <c r="J193" s="88" t="s">
        <v>55</v>
      </c>
    </row>
    <row r="194" spans="1:12">
      <c r="A194" s="282"/>
      <c r="B194" s="264"/>
      <c r="C194" s="265"/>
      <c r="D194" s="266"/>
      <c r="E194" s="267"/>
      <c r="F194" s="267"/>
      <c r="G194" s="267"/>
      <c r="H194" s="266"/>
      <c r="I194" s="266"/>
      <c r="J194" s="268"/>
    </row>
    <row r="195" spans="1:12">
      <c r="A195" s="715" t="s">
        <v>56</v>
      </c>
      <c r="B195" s="716"/>
      <c r="C195" s="716"/>
      <c r="D195" s="716"/>
      <c r="E195" s="716"/>
      <c r="F195" s="716"/>
      <c r="G195" s="716"/>
      <c r="H195" s="716"/>
      <c r="I195" s="696"/>
      <c r="J195" s="91">
        <f>SUM(J193:J194)</f>
        <v>0</v>
      </c>
    </row>
    <row r="196" spans="1:12" ht="22.5">
      <c r="A196" s="284" t="s">
        <v>46</v>
      </c>
      <c r="B196" s="92" t="s">
        <v>47</v>
      </c>
      <c r="C196" s="132" t="s">
        <v>57</v>
      </c>
      <c r="D196" s="132" t="s">
        <v>58</v>
      </c>
      <c r="E196" s="132" t="s">
        <v>18</v>
      </c>
      <c r="F196" s="93" t="s">
        <v>59</v>
      </c>
      <c r="G196" s="93" t="s">
        <v>60</v>
      </c>
      <c r="H196" s="717" t="s">
        <v>61</v>
      </c>
      <c r="I196" s="718"/>
      <c r="J196" s="94" t="s">
        <v>62</v>
      </c>
    </row>
    <row r="197" spans="1:12">
      <c r="A197" s="285" t="s">
        <v>21</v>
      </c>
      <c r="B197" s="264" t="s">
        <v>380</v>
      </c>
      <c r="C197" s="265" t="s">
        <v>661</v>
      </c>
      <c r="D197" s="275" t="s">
        <v>662</v>
      </c>
      <c r="E197" s="143">
        <v>1</v>
      </c>
      <c r="F197" s="276"/>
      <c r="G197" s="277">
        <v>1.1819379999999999</v>
      </c>
      <c r="H197" s="719">
        <f>F197*(1+G197)</f>
        <v>0</v>
      </c>
      <c r="I197" s="720"/>
      <c r="J197" s="98"/>
    </row>
    <row r="198" spans="1:12">
      <c r="A198" s="282" t="s">
        <v>21</v>
      </c>
      <c r="B198" s="144" t="s">
        <v>381</v>
      </c>
      <c r="C198" s="89" t="s">
        <v>663</v>
      </c>
      <c r="D198" s="90" t="s">
        <v>662</v>
      </c>
      <c r="E198" s="278">
        <v>0.25</v>
      </c>
      <c r="F198" s="96"/>
      <c r="G198" s="95">
        <v>0.85376200000000002</v>
      </c>
      <c r="H198" s="721">
        <f t="shared" ref="H198" si="20">F198*(1+G198)</f>
        <v>0</v>
      </c>
      <c r="I198" s="722"/>
      <c r="J198" s="99"/>
    </row>
    <row r="199" spans="1:12">
      <c r="A199" s="282" t="s">
        <v>21</v>
      </c>
      <c r="B199" s="144" t="s">
        <v>382</v>
      </c>
      <c r="C199" s="89" t="s">
        <v>664</v>
      </c>
      <c r="D199" s="90" t="s">
        <v>662</v>
      </c>
      <c r="E199" s="278">
        <v>0.5</v>
      </c>
      <c r="F199" s="96"/>
      <c r="G199" s="95">
        <v>1.32165</v>
      </c>
      <c r="H199" s="721">
        <f t="shared" ref="H199:H201" si="21">F199*(1+G199)</f>
        <v>0</v>
      </c>
      <c r="I199" s="722"/>
      <c r="J199" s="99"/>
    </row>
    <row r="200" spans="1:12">
      <c r="A200" s="282" t="s">
        <v>21</v>
      </c>
      <c r="B200" s="144" t="s">
        <v>383</v>
      </c>
      <c r="C200" s="89" t="s">
        <v>665</v>
      </c>
      <c r="D200" s="90" t="s">
        <v>662</v>
      </c>
      <c r="E200" s="278">
        <v>1</v>
      </c>
      <c r="F200" s="96"/>
      <c r="G200" s="95">
        <v>1.1742999999999999</v>
      </c>
      <c r="H200" s="721">
        <f t="shared" si="21"/>
        <v>0</v>
      </c>
      <c r="I200" s="722"/>
      <c r="J200" s="99"/>
    </row>
    <row r="201" spans="1:12">
      <c r="A201" s="282" t="s">
        <v>21</v>
      </c>
      <c r="B201" s="144" t="s">
        <v>384</v>
      </c>
      <c r="C201" s="89" t="s">
        <v>666</v>
      </c>
      <c r="D201" s="90" t="s">
        <v>662</v>
      </c>
      <c r="E201" s="278">
        <v>1</v>
      </c>
      <c r="F201" s="96"/>
      <c r="G201" s="95">
        <v>1.2242930000000001</v>
      </c>
      <c r="H201" s="721">
        <f t="shared" si="21"/>
        <v>0</v>
      </c>
      <c r="I201" s="722"/>
      <c r="J201" s="99"/>
    </row>
    <row r="202" spans="1:12">
      <c r="A202" s="695" t="s">
        <v>64</v>
      </c>
      <c r="B202" s="696"/>
      <c r="C202" s="697"/>
      <c r="D202" s="697"/>
      <c r="E202" s="697"/>
      <c r="F202" s="697"/>
      <c r="G202" s="697"/>
      <c r="H202" s="697"/>
      <c r="I202" s="697"/>
      <c r="J202" s="111">
        <f>SUM(J196:J201)</f>
        <v>0</v>
      </c>
      <c r="L202" s="218"/>
    </row>
    <row r="203" spans="1:12">
      <c r="A203" s="723" t="s">
        <v>65</v>
      </c>
      <c r="B203" s="724"/>
      <c r="C203" s="724"/>
      <c r="D203" s="724"/>
      <c r="E203" s="724"/>
      <c r="F203" s="724"/>
      <c r="G203" s="724"/>
      <c r="H203" s="724"/>
      <c r="I203" s="430">
        <v>0</v>
      </c>
      <c r="J203" s="146">
        <f>ROUND(J202*I203,2)</f>
        <v>0</v>
      </c>
    </row>
    <row r="204" spans="1:12">
      <c r="A204" s="743" t="s">
        <v>66</v>
      </c>
      <c r="B204" s="744"/>
      <c r="C204" s="745"/>
      <c r="D204" s="745"/>
      <c r="E204" s="745"/>
      <c r="F204" s="745"/>
      <c r="G204" s="745"/>
      <c r="H204" s="745"/>
      <c r="I204" s="745"/>
      <c r="J204" s="46">
        <v>1</v>
      </c>
    </row>
    <row r="205" spans="1:12">
      <c r="A205" s="695" t="s">
        <v>67</v>
      </c>
      <c r="B205" s="696"/>
      <c r="C205" s="697"/>
      <c r="D205" s="697"/>
      <c r="E205" s="697"/>
      <c r="F205" s="697"/>
      <c r="G205" s="697"/>
      <c r="H205" s="697"/>
      <c r="I205" s="697"/>
      <c r="J205" s="91">
        <f>ROUND((J195+J202+J203)/J204,2)</f>
        <v>0</v>
      </c>
    </row>
    <row r="206" spans="1:12">
      <c r="A206" s="284" t="s">
        <v>46</v>
      </c>
      <c r="B206" s="92" t="s">
        <v>47</v>
      </c>
      <c r="C206" s="132" t="s">
        <v>68</v>
      </c>
      <c r="D206" s="132" t="s">
        <v>58</v>
      </c>
      <c r="E206" s="725" t="s">
        <v>69</v>
      </c>
      <c r="F206" s="725"/>
      <c r="G206" s="725"/>
      <c r="H206" s="725" t="s">
        <v>70</v>
      </c>
      <c r="I206" s="725"/>
      <c r="J206" s="131" t="s">
        <v>55</v>
      </c>
    </row>
    <row r="207" spans="1:12" ht="22.5">
      <c r="A207" s="282" t="s">
        <v>144</v>
      </c>
      <c r="B207" s="144">
        <v>10587</v>
      </c>
      <c r="C207" s="265" t="s">
        <v>671</v>
      </c>
      <c r="D207" s="275" t="s">
        <v>583</v>
      </c>
      <c r="E207" s="740">
        <v>1</v>
      </c>
      <c r="F207" s="741"/>
      <c r="G207" s="742"/>
      <c r="H207" s="719"/>
      <c r="I207" s="720"/>
      <c r="J207" s="98">
        <f t="shared" ref="J207:J209" si="22">ROUND(H207*E207,2)</f>
        <v>0</v>
      </c>
    </row>
    <row r="208" spans="1:12" ht="22.5">
      <c r="A208" s="282" t="s">
        <v>144</v>
      </c>
      <c r="B208" s="144">
        <v>10585</v>
      </c>
      <c r="C208" s="89" t="s">
        <v>672</v>
      </c>
      <c r="D208" s="90" t="s">
        <v>583</v>
      </c>
      <c r="E208" s="736">
        <v>1</v>
      </c>
      <c r="F208" s="737"/>
      <c r="G208" s="754"/>
      <c r="H208" s="721"/>
      <c r="I208" s="722"/>
      <c r="J208" s="99">
        <f t="shared" si="22"/>
        <v>0</v>
      </c>
    </row>
    <row r="209" spans="1:10" ht="22.5">
      <c r="A209" s="282" t="s">
        <v>144</v>
      </c>
      <c r="B209" s="432">
        <v>10859</v>
      </c>
      <c r="C209" s="271" t="s">
        <v>673</v>
      </c>
      <c r="D209" s="279" t="s">
        <v>674</v>
      </c>
      <c r="E209" s="738">
        <f>92*3</f>
        <v>276</v>
      </c>
      <c r="F209" s="739"/>
      <c r="G209" s="755"/>
      <c r="H209" s="688"/>
      <c r="I209" s="689"/>
      <c r="J209" s="145">
        <f t="shared" si="22"/>
        <v>0</v>
      </c>
    </row>
    <row r="210" spans="1:10">
      <c r="A210" s="695" t="s">
        <v>71</v>
      </c>
      <c r="B210" s="696"/>
      <c r="C210" s="697"/>
      <c r="D210" s="697"/>
      <c r="E210" s="697"/>
      <c r="F210" s="697"/>
      <c r="G210" s="697"/>
      <c r="H210" s="697"/>
      <c r="I210" s="697"/>
      <c r="J210" s="91">
        <f>SUM(J206:J209)</f>
        <v>0</v>
      </c>
    </row>
    <row r="211" spans="1:10">
      <c r="A211" s="284" t="s">
        <v>46</v>
      </c>
      <c r="B211" s="92" t="s">
        <v>47</v>
      </c>
      <c r="C211" s="132" t="s">
        <v>72</v>
      </c>
      <c r="D211" s="132" t="s">
        <v>58</v>
      </c>
      <c r="E211" s="725" t="s">
        <v>69</v>
      </c>
      <c r="F211" s="725"/>
      <c r="G211" s="725"/>
      <c r="H211" s="725" t="s">
        <v>70</v>
      </c>
      <c r="I211" s="725"/>
      <c r="J211" s="131" t="s">
        <v>55</v>
      </c>
    </row>
    <row r="212" spans="1:10">
      <c r="A212" s="285"/>
      <c r="B212" s="281"/>
      <c r="C212" s="265"/>
      <c r="D212" s="275"/>
      <c r="E212" s="753"/>
      <c r="F212" s="753"/>
      <c r="G212" s="753"/>
      <c r="H212" s="719"/>
      <c r="I212" s="720"/>
      <c r="J212" s="98"/>
    </row>
    <row r="213" spans="1:10">
      <c r="A213" s="695" t="s">
        <v>73</v>
      </c>
      <c r="B213" s="696"/>
      <c r="C213" s="697"/>
      <c r="D213" s="697"/>
      <c r="E213" s="697"/>
      <c r="F213" s="697"/>
      <c r="G213" s="697"/>
      <c r="H213" s="697"/>
      <c r="I213" s="697"/>
      <c r="J213" s="91">
        <f>SUM(J211:J212)</f>
        <v>0</v>
      </c>
    </row>
    <row r="214" spans="1:10">
      <c r="A214" s="284" t="s">
        <v>46</v>
      </c>
      <c r="B214" s="92" t="s">
        <v>47</v>
      </c>
      <c r="C214" s="132" t="s">
        <v>74</v>
      </c>
      <c r="D214" s="132" t="s">
        <v>58</v>
      </c>
      <c r="E214" s="725" t="s">
        <v>69</v>
      </c>
      <c r="F214" s="725"/>
      <c r="G214" s="725"/>
      <c r="H214" s="725" t="s">
        <v>70</v>
      </c>
      <c r="I214" s="725"/>
      <c r="J214" s="131" t="s">
        <v>55</v>
      </c>
    </row>
    <row r="215" spans="1:10">
      <c r="A215" s="287"/>
      <c r="B215" s="220"/>
      <c r="C215" s="221"/>
      <c r="D215" s="222"/>
      <c r="E215" s="749"/>
      <c r="F215" s="750"/>
      <c r="G215" s="750"/>
      <c r="H215" s="751"/>
      <c r="I215" s="752"/>
      <c r="J215" s="217">
        <f t="shared" ref="J215" si="23">ROUND(H215*E215,2)</f>
        <v>0</v>
      </c>
    </row>
    <row r="216" spans="1:10">
      <c r="A216" s="695" t="s">
        <v>75</v>
      </c>
      <c r="B216" s="696"/>
      <c r="C216" s="697"/>
      <c r="D216" s="697"/>
      <c r="E216" s="697"/>
      <c r="F216" s="697"/>
      <c r="G216" s="697"/>
      <c r="H216" s="697"/>
      <c r="I216" s="697"/>
      <c r="J216" s="91">
        <f>SUM(J214:J215)</f>
        <v>0</v>
      </c>
    </row>
    <row r="217" spans="1:10">
      <c r="A217" s="730" t="s">
        <v>46</v>
      </c>
      <c r="B217" s="731" t="s">
        <v>47</v>
      </c>
      <c r="C217" s="708" t="s">
        <v>76</v>
      </c>
      <c r="D217" s="725" t="s">
        <v>77</v>
      </c>
      <c r="E217" s="725"/>
      <c r="F217" s="725" t="s">
        <v>78</v>
      </c>
      <c r="G217" s="725"/>
      <c r="H217" s="725" t="s">
        <v>70</v>
      </c>
      <c r="I217" s="725"/>
      <c r="J217" s="690" t="s">
        <v>55</v>
      </c>
    </row>
    <row r="218" spans="1:10">
      <c r="A218" s="706"/>
      <c r="B218" s="708"/>
      <c r="C218" s="732"/>
      <c r="D218" s="134" t="s">
        <v>79</v>
      </c>
      <c r="E218" s="134" t="s">
        <v>80</v>
      </c>
      <c r="F218" s="733"/>
      <c r="G218" s="733"/>
      <c r="H218" s="733"/>
      <c r="I218" s="733"/>
      <c r="J218" s="691"/>
    </row>
    <row r="219" spans="1:10">
      <c r="A219" s="287"/>
      <c r="B219" s="224"/>
      <c r="C219" s="223"/>
      <c r="D219" s="225"/>
      <c r="E219" s="225"/>
      <c r="F219" s="746"/>
      <c r="G219" s="747"/>
      <c r="H219" s="748"/>
      <c r="I219" s="748"/>
      <c r="J219" s="217">
        <f>ROUND(H219*F219,2)</f>
        <v>0</v>
      </c>
    </row>
    <row r="220" spans="1:10" ht="15.75" thickBot="1">
      <c r="A220" s="695" t="s">
        <v>81</v>
      </c>
      <c r="B220" s="696"/>
      <c r="C220" s="697"/>
      <c r="D220" s="697"/>
      <c r="E220" s="697"/>
      <c r="F220" s="697"/>
      <c r="G220" s="697"/>
      <c r="H220" s="697"/>
      <c r="I220" s="697"/>
      <c r="J220" s="91">
        <f>SUM(J218:J219)</f>
        <v>0</v>
      </c>
    </row>
    <row r="221" spans="1:10" ht="15.75" thickBot="1">
      <c r="A221" s="698" t="s">
        <v>82</v>
      </c>
      <c r="B221" s="699"/>
      <c r="C221" s="700"/>
      <c r="D221" s="700"/>
      <c r="E221" s="700"/>
      <c r="F221" s="700"/>
      <c r="G221" s="700"/>
      <c r="H221" s="700"/>
      <c r="I221" s="700"/>
      <c r="J221" s="226">
        <f>J205+J210+J213+J220+J216</f>
        <v>0</v>
      </c>
    </row>
    <row r="222" spans="1:10" ht="15.75" thickBot="1">
      <c r="A222" s="683" t="s">
        <v>385</v>
      </c>
      <c r="B222" s="684"/>
      <c r="C222" s="684"/>
      <c r="D222" s="684"/>
      <c r="E222" s="684"/>
      <c r="F222" s="684"/>
      <c r="G222" s="433">
        <f>ORÇ!$C$5</f>
        <v>12</v>
      </c>
      <c r="H222" s="434" t="s">
        <v>386</v>
      </c>
      <c r="I222" s="435"/>
      <c r="J222" s="436">
        <f>J221*G222</f>
        <v>0</v>
      </c>
    </row>
  </sheetData>
  <mergeCells count="339">
    <mergeCell ref="J156:J157"/>
    <mergeCell ref="A161:I161"/>
    <mergeCell ref="A162:I162"/>
    <mergeCell ref="F158:G158"/>
    <mergeCell ref="H158:I158"/>
    <mergeCell ref="F159:G159"/>
    <mergeCell ref="H159:I159"/>
    <mergeCell ref="F160:G160"/>
    <mergeCell ref="H160:I160"/>
    <mergeCell ref="E153:G153"/>
    <mergeCell ref="H153:I153"/>
    <mergeCell ref="E154:G154"/>
    <mergeCell ref="H154:I154"/>
    <mergeCell ref="A155:I155"/>
    <mergeCell ref="A156:A157"/>
    <mergeCell ref="B156:B157"/>
    <mergeCell ref="C156:C157"/>
    <mergeCell ref="D156:E156"/>
    <mergeCell ref="F156:G157"/>
    <mergeCell ref="H156:I157"/>
    <mergeCell ref="A87:I87"/>
    <mergeCell ref="A88:I88"/>
    <mergeCell ref="C125:J125"/>
    <mergeCell ref="A126:B126"/>
    <mergeCell ref="C126:F126"/>
    <mergeCell ref="I126:J126"/>
    <mergeCell ref="A127:A128"/>
    <mergeCell ref="B127:B128"/>
    <mergeCell ref="C127:C128"/>
    <mergeCell ref="D127:D128"/>
    <mergeCell ref="E127:G127"/>
    <mergeCell ref="H127:J127"/>
    <mergeCell ref="J120:J121"/>
    <mergeCell ref="F122:G122"/>
    <mergeCell ref="H122:I122"/>
    <mergeCell ref="A123:I123"/>
    <mergeCell ref="A124:I124"/>
    <mergeCell ref="E117:G117"/>
    <mergeCell ref="H117:I117"/>
    <mergeCell ref="E118:G118"/>
    <mergeCell ref="H118:I118"/>
    <mergeCell ref="A119:I119"/>
    <mergeCell ref="A120:A121"/>
    <mergeCell ref="B120:B121"/>
    <mergeCell ref="A83:I83"/>
    <mergeCell ref="A84:A85"/>
    <mergeCell ref="B84:B85"/>
    <mergeCell ref="C84:C85"/>
    <mergeCell ref="D84:E84"/>
    <mergeCell ref="F84:G85"/>
    <mergeCell ref="H84:I85"/>
    <mergeCell ref="J84:J85"/>
    <mergeCell ref="F86:G86"/>
    <mergeCell ref="H86:I86"/>
    <mergeCell ref="E78:G78"/>
    <mergeCell ref="H78:I78"/>
    <mergeCell ref="E79:G79"/>
    <mergeCell ref="H79:I79"/>
    <mergeCell ref="A80:I80"/>
    <mergeCell ref="E81:G81"/>
    <mergeCell ref="H81:I81"/>
    <mergeCell ref="E82:G82"/>
    <mergeCell ref="H82:I82"/>
    <mergeCell ref="E73:G73"/>
    <mergeCell ref="H73:I73"/>
    <mergeCell ref="A74:I74"/>
    <mergeCell ref="E75:G75"/>
    <mergeCell ref="H75:I75"/>
    <mergeCell ref="E76:G76"/>
    <mergeCell ref="H76:I76"/>
    <mergeCell ref="E77:G77"/>
    <mergeCell ref="H77:I77"/>
    <mergeCell ref="A64:I64"/>
    <mergeCell ref="H65:I65"/>
    <mergeCell ref="H66:I66"/>
    <mergeCell ref="H67:I67"/>
    <mergeCell ref="A68:I68"/>
    <mergeCell ref="A69:H69"/>
    <mergeCell ref="A70:I70"/>
    <mergeCell ref="A71:I71"/>
    <mergeCell ref="E72:G72"/>
    <mergeCell ref="H72:I72"/>
    <mergeCell ref="C59:J59"/>
    <mergeCell ref="A60:B60"/>
    <mergeCell ref="C60:F60"/>
    <mergeCell ref="I60:J60"/>
    <mergeCell ref="A61:A62"/>
    <mergeCell ref="B61:B62"/>
    <mergeCell ref="C61:C62"/>
    <mergeCell ref="D61:D62"/>
    <mergeCell ref="E61:G61"/>
    <mergeCell ref="H61:J61"/>
    <mergeCell ref="H138:I138"/>
    <mergeCell ref="H140:I140"/>
    <mergeCell ref="H141:I141"/>
    <mergeCell ref="E147:G147"/>
    <mergeCell ref="H147:I147"/>
    <mergeCell ref="E148:G148"/>
    <mergeCell ref="H148:I148"/>
    <mergeCell ref="E151:G151"/>
    <mergeCell ref="H151:I151"/>
    <mergeCell ref="H139:I139"/>
    <mergeCell ref="A142:I142"/>
    <mergeCell ref="A143:H143"/>
    <mergeCell ref="A144:I144"/>
    <mergeCell ref="A145:I145"/>
    <mergeCell ref="E146:G146"/>
    <mergeCell ref="H146:I146"/>
    <mergeCell ref="E150:G150"/>
    <mergeCell ref="H150:I150"/>
    <mergeCell ref="A149:I149"/>
    <mergeCell ref="A152:I152"/>
    <mergeCell ref="A137:I137"/>
    <mergeCell ref="J185:J186"/>
    <mergeCell ref="F187:G187"/>
    <mergeCell ref="H187:I187"/>
    <mergeCell ref="A188:I188"/>
    <mergeCell ref="A189:I189"/>
    <mergeCell ref="E182:G182"/>
    <mergeCell ref="H182:I182"/>
    <mergeCell ref="E183:G183"/>
    <mergeCell ref="H183:I183"/>
    <mergeCell ref="A184:I184"/>
    <mergeCell ref="A185:A186"/>
    <mergeCell ref="B185:B186"/>
    <mergeCell ref="C185:C186"/>
    <mergeCell ref="D185:E185"/>
    <mergeCell ref="F185:G186"/>
    <mergeCell ref="H185:I186"/>
    <mergeCell ref="E178:G178"/>
    <mergeCell ref="H178:I178"/>
    <mergeCell ref="E179:G179"/>
    <mergeCell ref="H179:I179"/>
    <mergeCell ref="E180:G180"/>
    <mergeCell ref="H180:I180"/>
    <mergeCell ref="A181:I181"/>
    <mergeCell ref="E175:G175"/>
    <mergeCell ref="H175:I175"/>
    <mergeCell ref="E176:G176"/>
    <mergeCell ref="H176:I176"/>
    <mergeCell ref="A177:I177"/>
    <mergeCell ref="A168:I168"/>
    <mergeCell ref="H169:I169"/>
    <mergeCell ref="H170:I170"/>
    <mergeCell ref="A171:I171"/>
    <mergeCell ref="A172:H172"/>
    <mergeCell ref="A173:I173"/>
    <mergeCell ref="A174:I174"/>
    <mergeCell ref="C163:J163"/>
    <mergeCell ref="A164:B164"/>
    <mergeCell ref="C164:F164"/>
    <mergeCell ref="I164:J164"/>
    <mergeCell ref="A165:A166"/>
    <mergeCell ref="B165:B166"/>
    <mergeCell ref="C165:C166"/>
    <mergeCell ref="D165:D166"/>
    <mergeCell ref="E165:G165"/>
    <mergeCell ref="H165:J165"/>
    <mergeCell ref="C120:C121"/>
    <mergeCell ref="D120:E120"/>
    <mergeCell ref="F120:G121"/>
    <mergeCell ref="H120:I121"/>
    <mergeCell ref="A108:I108"/>
    <mergeCell ref="A109:I109"/>
    <mergeCell ref="E114:G114"/>
    <mergeCell ref="H114:I114"/>
    <mergeCell ref="E115:G115"/>
    <mergeCell ref="H115:I115"/>
    <mergeCell ref="A116:I116"/>
    <mergeCell ref="E110:G110"/>
    <mergeCell ref="H110:I110"/>
    <mergeCell ref="E111:G111"/>
    <mergeCell ref="H111:I111"/>
    <mergeCell ref="A113:I113"/>
    <mergeCell ref="A222:F222"/>
    <mergeCell ref="A221:I221"/>
    <mergeCell ref="H217:I218"/>
    <mergeCell ref="J217:J218"/>
    <mergeCell ref="F219:G219"/>
    <mergeCell ref="H219:I219"/>
    <mergeCell ref="A220:I220"/>
    <mergeCell ref="A217:A218"/>
    <mergeCell ref="B217:B218"/>
    <mergeCell ref="C217:C218"/>
    <mergeCell ref="D217:E217"/>
    <mergeCell ref="F217:G218"/>
    <mergeCell ref="E214:G214"/>
    <mergeCell ref="H214:I214"/>
    <mergeCell ref="E215:G215"/>
    <mergeCell ref="H215:I215"/>
    <mergeCell ref="A216:I216"/>
    <mergeCell ref="A213:I213"/>
    <mergeCell ref="A210:I210"/>
    <mergeCell ref="E211:G211"/>
    <mergeCell ref="H211:I211"/>
    <mergeCell ref="E212:G212"/>
    <mergeCell ref="H212:I212"/>
    <mergeCell ref="E207:G207"/>
    <mergeCell ref="H207:I207"/>
    <mergeCell ref="E208:G208"/>
    <mergeCell ref="H208:I208"/>
    <mergeCell ref="E209:G209"/>
    <mergeCell ref="H209:I209"/>
    <mergeCell ref="A202:I202"/>
    <mergeCell ref="A203:H203"/>
    <mergeCell ref="A204:I204"/>
    <mergeCell ref="A205:I205"/>
    <mergeCell ref="E206:G206"/>
    <mergeCell ref="H206:I206"/>
    <mergeCell ref="A195:I195"/>
    <mergeCell ref="H196:I196"/>
    <mergeCell ref="H197:I197"/>
    <mergeCell ref="H198:I198"/>
    <mergeCell ref="H199:I199"/>
    <mergeCell ref="H200:I200"/>
    <mergeCell ref="H201:I201"/>
    <mergeCell ref="C190:J190"/>
    <mergeCell ref="A191:B191"/>
    <mergeCell ref="C191:F191"/>
    <mergeCell ref="I191:J191"/>
    <mergeCell ref="A192:A193"/>
    <mergeCell ref="B192:B193"/>
    <mergeCell ref="C192:C193"/>
    <mergeCell ref="D192:D193"/>
    <mergeCell ref="E192:G192"/>
    <mergeCell ref="H192:J192"/>
    <mergeCell ref="A7:I7"/>
    <mergeCell ref="H8:I8"/>
    <mergeCell ref="H9:I9"/>
    <mergeCell ref="H10:I10"/>
    <mergeCell ref="A11:I11"/>
    <mergeCell ref="A12:H12"/>
    <mergeCell ref="A13:I13"/>
    <mergeCell ref="A14:I14"/>
    <mergeCell ref="C1:J1"/>
    <mergeCell ref="A2:B2"/>
    <mergeCell ref="C2:F2"/>
    <mergeCell ref="I2:J2"/>
    <mergeCell ref="A3:A4"/>
    <mergeCell ref="B3:B4"/>
    <mergeCell ref="C3:C4"/>
    <mergeCell ref="D3:D4"/>
    <mergeCell ref="E3:G3"/>
    <mergeCell ref="H3:J3"/>
    <mergeCell ref="E18:G18"/>
    <mergeCell ref="H18:I18"/>
    <mergeCell ref="E19:G19"/>
    <mergeCell ref="H19:I19"/>
    <mergeCell ref="A20:I20"/>
    <mergeCell ref="E15:G15"/>
    <mergeCell ref="H15:I15"/>
    <mergeCell ref="E16:G16"/>
    <mergeCell ref="H16:I16"/>
    <mergeCell ref="A17:I17"/>
    <mergeCell ref="J24:J25"/>
    <mergeCell ref="F26:G26"/>
    <mergeCell ref="H26:I26"/>
    <mergeCell ref="A27:I27"/>
    <mergeCell ref="A28:I28"/>
    <mergeCell ref="E21:G21"/>
    <mergeCell ref="H21:I21"/>
    <mergeCell ref="E22:G22"/>
    <mergeCell ref="H22:I22"/>
    <mergeCell ref="A23:I23"/>
    <mergeCell ref="A24:A25"/>
    <mergeCell ref="B24:B25"/>
    <mergeCell ref="C24:C25"/>
    <mergeCell ref="D24:E24"/>
    <mergeCell ref="F24:G25"/>
    <mergeCell ref="H24:I25"/>
    <mergeCell ref="C29:J29"/>
    <mergeCell ref="A30:B30"/>
    <mergeCell ref="C30:F30"/>
    <mergeCell ref="I30:J30"/>
    <mergeCell ref="A31:A32"/>
    <mergeCell ref="B31:B32"/>
    <mergeCell ref="C31:C32"/>
    <mergeCell ref="D31:D32"/>
    <mergeCell ref="E31:G31"/>
    <mergeCell ref="H31:J31"/>
    <mergeCell ref="E42:G42"/>
    <mergeCell ref="H42:I42"/>
    <mergeCell ref="E43:G43"/>
    <mergeCell ref="H43:I43"/>
    <mergeCell ref="A44:I44"/>
    <mergeCell ref="A34:I34"/>
    <mergeCell ref="H35:I35"/>
    <mergeCell ref="H36:I36"/>
    <mergeCell ref="H37:I37"/>
    <mergeCell ref="A38:I38"/>
    <mergeCell ref="A39:H39"/>
    <mergeCell ref="A40:I40"/>
    <mergeCell ref="A41:I41"/>
    <mergeCell ref="E45:G45"/>
    <mergeCell ref="H45:I45"/>
    <mergeCell ref="E46:G46"/>
    <mergeCell ref="H46:I46"/>
    <mergeCell ref="E47:G47"/>
    <mergeCell ref="H47:I47"/>
    <mergeCell ref="E49:G49"/>
    <mergeCell ref="H49:I49"/>
    <mergeCell ref="A50:I50"/>
    <mergeCell ref="E48:G48"/>
    <mergeCell ref="H48:I48"/>
    <mergeCell ref="E51:G51"/>
    <mergeCell ref="H51:I51"/>
    <mergeCell ref="E52:G52"/>
    <mergeCell ref="H52:I52"/>
    <mergeCell ref="A53:I53"/>
    <mergeCell ref="A54:A55"/>
    <mergeCell ref="B54:B55"/>
    <mergeCell ref="C54:C55"/>
    <mergeCell ref="D54:E54"/>
    <mergeCell ref="F54:G55"/>
    <mergeCell ref="H54:I55"/>
    <mergeCell ref="C89:J89"/>
    <mergeCell ref="A90:B90"/>
    <mergeCell ref="E112:G112"/>
    <mergeCell ref="H112:I112"/>
    <mergeCell ref="J54:J55"/>
    <mergeCell ref="F56:G56"/>
    <mergeCell ref="H56:I56"/>
    <mergeCell ref="A57:I57"/>
    <mergeCell ref="A58:I58"/>
    <mergeCell ref="C90:F90"/>
    <mergeCell ref="I90:J90"/>
    <mergeCell ref="A91:A92"/>
    <mergeCell ref="B91:B92"/>
    <mergeCell ref="C91:C92"/>
    <mergeCell ref="D91:D92"/>
    <mergeCell ref="E91:G91"/>
    <mergeCell ref="H91:J91"/>
    <mergeCell ref="A101:I101"/>
    <mergeCell ref="H102:I102"/>
    <mergeCell ref="H103:I103"/>
    <mergeCell ref="H104:I104"/>
    <mergeCell ref="H105:I105"/>
    <mergeCell ref="A106:I106"/>
    <mergeCell ref="A107:H107"/>
  </mergeCells>
  <phoneticPr fontId="12" type="noConversion"/>
  <conditionalFormatting sqref="A1:J1048576">
    <cfRule type="containsErrors" dxfId="5" priority="1">
      <formula>ISERROR(A1)</formula>
    </cfRule>
  </conditionalFormatting>
  <pageMargins left="0.51181102362204722" right="0.51181102362204722" top="0.78740157480314965" bottom="0.78740157480314965" header="0.31496062992125984" footer="0.31496062992125984"/>
  <pageSetup paperSize="9" scale="87" firstPageNumber="27" orientation="portrait" useFirstPageNumber="1" r:id="rId1"/>
  <headerFooter>
    <oddFooter>&amp;C&amp;P</oddFooter>
  </headerFooter>
  <rowBreaks count="6" manualBreakCount="6">
    <brk id="28" max="9" man="1"/>
    <brk id="58" max="9" man="1"/>
    <brk id="88" max="9" man="1"/>
    <brk id="124" max="9" man="1"/>
    <brk id="162" max="9" man="1"/>
    <brk id="189" max="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1A57D-2D5E-4F82-A087-413A7D04BF00}">
  <sheetPr codeName="Planilha6">
    <tabColor theme="9" tint="0.79998168889431442"/>
    <pageSetUpPr fitToPage="1"/>
  </sheetPr>
  <dimension ref="A1:S330"/>
  <sheetViews>
    <sheetView view="pageBreakPreview" zoomScale="85" zoomScaleNormal="70" zoomScaleSheetLayoutView="85" workbookViewId="0">
      <selection activeCell="E24" sqref="E24:E29"/>
    </sheetView>
  </sheetViews>
  <sheetFormatPr defaultRowHeight="15"/>
  <cols>
    <col min="1" max="1" width="8.85546875" style="429" customWidth="1"/>
    <col min="2" max="3" width="7" style="424" bestFit="1" customWidth="1"/>
    <col min="4" max="5" width="40.7109375" style="425" customWidth="1"/>
    <col min="6" max="6" width="40.7109375" style="424" customWidth="1"/>
    <col min="7" max="7" width="7.7109375" style="425" customWidth="1"/>
    <col min="8" max="8" width="7.7109375" style="426" customWidth="1"/>
    <col min="9" max="9" width="7.7109375" style="425" customWidth="1"/>
    <col min="10" max="10" width="36.5703125" style="424" customWidth="1"/>
    <col min="11" max="11" width="20.42578125" style="424" bestFit="1" customWidth="1"/>
    <col min="12" max="12" width="10.42578125" style="365" customWidth="1"/>
    <col min="13" max="13" width="6" style="427" customWidth="1"/>
    <col min="14" max="14" width="5.42578125" style="427" customWidth="1"/>
    <col min="15" max="15" width="5.42578125" style="427" hidden="1" customWidth="1"/>
    <col min="16" max="16" width="10.5703125" style="417" customWidth="1"/>
    <col min="17" max="17" width="12.140625" style="428" customWidth="1"/>
    <col min="18" max="18" width="11.42578125" style="428" customWidth="1"/>
    <col min="19" max="19" width="10" style="417" hidden="1" customWidth="1"/>
    <col min="22" max="22" width="11.140625" customWidth="1"/>
    <col min="23" max="23" width="77" customWidth="1"/>
    <col min="24" max="24" width="11.85546875" customWidth="1"/>
    <col min="257" max="257" width="8.85546875" customWidth="1"/>
    <col min="258" max="259" width="7" bestFit="1" customWidth="1"/>
    <col min="260" max="262" width="40.7109375" customWidth="1"/>
    <col min="263" max="265" width="7.7109375" customWidth="1"/>
    <col min="266" max="266" width="36.5703125" customWidth="1"/>
    <col min="267" max="267" width="20.42578125" bestFit="1" customWidth="1"/>
    <col min="268" max="268" width="10.42578125" customWidth="1"/>
    <col min="269" max="269" width="6" customWidth="1"/>
    <col min="270" max="270" width="5.42578125" customWidth="1"/>
    <col min="271" max="271" width="0" hidden="1" customWidth="1"/>
    <col min="272" max="272" width="10.5703125" customWidth="1"/>
    <col min="273" max="273" width="12.140625" customWidth="1"/>
    <col min="274" max="274" width="11.42578125" customWidth="1"/>
    <col min="275" max="275" width="0" hidden="1" customWidth="1"/>
    <col min="278" max="278" width="11.140625" customWidth="1"/>
    <col min="279" max="279" width="77" customWidth="1"/>
    <col min="280" max="280" width="11.85546875" customWidth="1"/>
    <col min="513" max="513" width="8.85546875" customWidth="1"/>
    <col min="514" max="515" width="7" bestFit="1" customWidth="1"/>
    <col min="516" max="518" width="40.7109375" customWidth="1"/>
    <col min="519" max="521" width="7.7109375" customWidth="1"/>
    <col min="522" max="522" width="36.5703125" customWidth="1"/>
    <col min="523" max="523" width="20.42578125" bestFit="1" customWidth="1"/>
    <col min="524" max="524" width="10.42578125" customWidth="1"/>
    <col min="525" max="525" width="6" customWidth="1"/>
    <col min="526" max="526" width="5.42578125" customWidth="1"/>
    <col min="527" max="527" width="0" hidden="1" customWidth="1"/>
    <col min="528" max="528" width="10.5703125" customWidth="1"/>
    <col min="529" max="529" width="12.140625" customWidth="1"/>
    <col min="530" max="530" width="11.42578125" customWidth="1"/>
    <col min="531" max="531" width="0" hidden="1" customWidth="1"/>
    <col min="534" max="534" width="11.140625" customWidth="1"/>
    <col min="535" max="535" width="77" customWidth="1"/>
    <col min="536" max="536" width="11.85546875" customWidth="1"/>
    <col min="769" max="769" width="8.85546875" customWidth="1"/>
    <col min="770" max="771" width="7" bestFit="1" customWidth="1"/>
    <col min="772" max="774" width="40.7109375" customWidth="1"/>
    <col min="775" max="777" width="7.7109375" customWidth="1"/>
    <col min="778" max="778" width="36.5703125" customWidth="1"/>
    <col min="779" max="779" width="20.42578125" bestFit="1" customWidth="1"/>
    <col min="780" max="780" width="10.42578125" customWidth="1"/>
    <col min="781" max="781" width="6" customWidth="1"/>
    <col min="782" max="782" width="5.42578125" customWidth="1"/>
    <col min="783" max="783" width="0" hidden="1" customWidth="1"/>
    <col min="784" max="784" width="10.5703125" customWidth="1"/>
    <col min="785" max="785" width="12.140625" customWidth="1"/>
    <col min="786" max="786" width="11.42578125" customWidth="1"/>
    <col min="787" max="787" width="0" hidden="1" customWidth="1"/>
    <col min="790" max="790" width="11.140625" customWidth="1"/>
    <col min="791" max="791" width="77" customWidth="1"/>
    <col min="792" max="792" width="11.85546875" customWidth="1"/>
    <col min="1025" max="1025" width="8.85546875" customWidth="1"/>
    <col min="1026" max="1027" width="7" bestFit="1" customWidth="1"/>
    <col min="1028" max="1030" width="40.7109375" customWidth="1"/>
    <col min="1031" max="1033" width="7.7109375" customWidth="1"/>
    <col min="1034" max="1034" width="36.5703125" customWidth="1"/>
    <col min="1035" max="1035" width="20.42578125" bestFit="1" customWidth="1"/>
    <col min="1036" max="1036" width="10.42578125" customWidth="1"/>
    <col min="1037" max="1037" width="6" customWidth="1"/>
    <col min="1038" max="1038" width="5.42578125" customWidth="1"/>
    <col min="1039" max="1039" width="0" hidden="1" customWidth="1"/>
    <col min="1040" max="1040" width="10.5703125" customWidth="1"/>
    <col min="1041" max="1041" width="12.140625" customWidth="1"/>
    <col min="1042" max="1042" width="11.42578125" customWidth="1"/>
    <col min="1043" max="1043" width="0" hidden="1" customWidth="1"/>
    <col min="1046" max="1046" width="11.140625" customWidth="1"/>
    <col min="1047" max="1047" width="77" customWidth="1"/>
    <col min="1048" max="1048" width="11.85546875" customWidth="1"/>
    <col min="1281" max="1281" width="8.85546875" customWidth="1"/>
    <col min="1282" max="1283" width="7" bestFit="1" customWidth="1"/>
    <col min="1284" max="1286" width="40.7109375" customWidth="1"/>
    <col min="1287" max="1289" width="7.7109375" customWidth="1"/>
    <col min="1290" max="1290" width="36.5703125" customWidth="1"/>
    <col min="1291" max="1291" width="20.42578125" bestFit="1" customWidth="1"/>
    <col min="1292" max="1292" width="10.42578125" customWidth="1"/>
    <col min="1293" max="1293" width="6" customWidth="1"/>
    <col min="1294" max="1294" width="5.42578125" customWidth="1"/>
    <col min="1295" max="1295" width="0" hidden="1" customWidth="1"/>
    <col min="1296" max="1296" width="10.5703125" customWidth="1"/>
    <col min="1297" max="1297" width="12.140625" customWidth="1"/>
    <col min="1298" max="1298" width="11.42578125" customWidth="1"/>
    <col min="1299" max="1299" width="0" hidden="1" customWidth="1"/>
    <col min="1302" max="1302" width="11.140625" customWidth="1"/>
    <col min="1303" max="1303" width="77" customWidth="1"/>
    <col min="1304" max="1304" width="11.85546875" customWidth="1"/>
    <col min="1537" max="1537" width="8.85546875" customWidth="1"/>
    <col min="1538" max="1539" width="7" bestFit="1" customWidth="1"/>
    <col min="1540" max="1542" width="40.7109375" customWidth="1"/>
    <col min="1543" max="1545" width="7.7109375" customWidth="1"/>
    <col min="1546" max="1546" width="36.5703125" customWidth="1"/>
    <col min="1547" max="1547" width="20.42578125" bestFit="1" customWidth="1"/>
    <col min="1548" max="1548" width="10.42578125" customWidth="1"/>
    <col min="1549" max="1549" width="6" customWidth="1"/>
    <col min="1550" max="1550" width="5.42578125" customWidth="1"/>
    <col min="1551" max="1551" width="0" hidden="1" customWidth="1"/>
    <col min="1552" max="1552" width="10.5703125" customWidth="1"/>
    <col min="1553" max="1553" width="12.140625" customWidth="1"/>
    <col min="1554" max="1554" width="11.42578125" customWidth="1"/>
    <col min="1555" max="1555" width="0" hidden="1" customWidth="1"/>
    <col min="1558" max="1558" width="11.140625" customWidth="1"/>
    <col min="1559" max="1559" width="77" customWidth="1"/>
    <col min="1560" max="1560" width="11.85546875" customWidth="1"/>
    <col min="1793" max="1793" width="8.85546875" customWidth="1"/>
    <col min="1794" max="1795" width="7" bestFit="1" customWidth="1"/>
    <col min="1796" max="1798" width="40.7109375" customWidth="1"/>
    <col min="1799" max="1801" width="7.7109375" customWidth="1"/>
    <col min="1802" max="1802" width="36.5703125" customWidth="1"/>
    <col min="1803" max="1803" width="20.42578125" bestFit="1" customWidth="1"/>
    <col min="1804" max="1804" width="10.42578125" customWidth="1"/>
    <col min="1805" max="1805" width="6" customWidth="1"/>
    <col min="1806" max="1806" width="5.42578125" customWidth="1"/>
    <col min="1807" max="1807" width="0" hidden="1" customWidth="1"/>
    <col min="1808" max="1808" width="10.5703125" customWidth="1"/>
    <col min="1809" max="1809" width="12.140625" customWidth="1"/>
    <col min="1810" max="1810" width="11.42578125" customWidth="1"/>
    <col min="1811" max="1811" width="0" hidden="1" customWidth="1"/>
    <col min="1814" max="1814" width="11.140625" customWidth="1"/>
    <col min="1815" max="1815" width="77" customWidth="1"/>
    <col min="1816" max="1816" width="11.85546875" customWidth="1"/>
    <col min="2049" max="2049" width="8.85546875" customWidth="1"/>
    <col min="2050" max="2051" width="7" bestFit="1" customWidth="1"/>
    <col min="2052" max="2054" width="40.7109375" customWidth="1"/>
    <col min="2055" max="2057" width="7.7109375" customWidth="1"/>
    <col min="2058" max="2058" width="36.5703125" customWidth="1"/>
    <col min="2059" max="2059" width="20.42578125" bestFit="1" customWidth="1"/>
    <col min="2060" max="2060" width="10.42578125" customWidth="1"/>
    <col min="2061" max="2061" width="6" customWidth="1"/>
    <col min="2062" max="2062" width="5.42578125" customWidth="1"/>
    <col min="2063" max="2063" width="0" hidden="1" customWidth="1"/>
    <col min="2064" max="2064" width="10.5703125" customWidth="1"/>
    <col min="2065" max="2065" width="12.140625" customWidth="1"/>
    <col min="2066" max="2066" width="11.42578125" customWidth="1"/>
    <col min="2067" max="2067" width="0" hidden="1" customWidth="1"/>
    <col min="2070" max="2070" width="11.140625" customWidth="1"/>
    <col min="2071" max="2071" width="77" customWidth="1"/>
    <col min="2072" max="2072" width="11.85546875" customWidth="1"/>
    <col min="2305" max="2305" width="8.85546875" customWidth="1"/>
    <col min="2306" max="2307" width="7" bestFit="1" customWidth="1"/>
    <col min="2308" max="2310" width="40.7109375" customWidth="1"/>
    <col min="2311" max="2313" width="7.7109375" customWidth="1"/>
    <col min="2314" max="2314" width="36.5703125" customWidth="1"/>
    <col min="2315" max="2315" width="20.42578125" bestFit="1" customWidth="1"/>
    <col min="2316" max="2316" width="10.42578125" customWidth="1"/>
    <col min="2317" max="2317" width="6" customWidth="1"/>
    <col min="2318" max="2318" width="5.42578125" customWidth="1"/>
    <col min="2319" max="2319" width="0" hidden="1" customWidth="1"/>
    <col min="2320" max="2320" width="10.5703125" customWidth="1"/>
    <col min="2321" max="2321" width="12.140625" customWidth="1"/>
    <col min="2322" max="2322" width="11.42578125" customWidth="1"/>
    <col min="2323" max="2323" width="0" hidden="1" customWidth="1"/>
    <col min="2326" max="2326" width="11.140625" customWidth="1"/>
    <col min="2327" max="2327" width="77" customWidth="1"/>
    <col min="2328" max="2328" width="11.85546875" customWidth="1"/>
    <col min="2561" max="2561" width="8.85546875" customWidth="1"/>
    <col min="2562" max="2563" width="7" bestFit="1" customWidth="1"/>
    <col min="2564" max="2566" width="40.7109375" customWidth="1"/>
    <col min="2567" max="2569" width="7.7109375" customWidth="1"/>
    <col min="2570" max="2570" width="36.5703125" customWidth="1"/>
    <col min="2571" max="2571" width="20.42578125" bestFit="1" customWidth="1"/>
    <col min="2572" max="2572" width="10.42578125" customWidth="1"/>
    <col min="2573" max="2573" width="6" customWidth="1"/>
    <col min="2574" max="2574" width="5.42578125" customWidth="1"/>
    <col min="2575" max="2575" width="0" hidden="1" customWidth="1"/>
    <col min="2576" max="2576" width="10.5703125" customWidth="1"/>
    <col min="2577" max="2577" width="12.140625" customWidth="1"/>
    <col min="2578" max="2578" width="11.42578125" customWidth="1"/>
    <col min="2579" max="2579" width="0" hidden="1" customWidth="1"/>
    <col min="2582" max="2582" width="11.140625" customWidth="1"/>
    <col min="2583" max="2583" width="77" customWidth="1"/>
    <col min="2584" max="2584" width="11.85546875" customWidth="1"/>
    <col min="2817" max="2817" width="8.85546875" customWidth="1"/>
    <col min="2818" max="2819" width="7" bestFit="1" customWidth="1"/>
    <col min="2820" max="2822" width="40.7109375" customWidth="1"/>
    <col min="2823" max="2825" width="7.7109375" customWidth="1"/>
    <col min="2826" max="2826" width="36.5703125" customWidth="1"/>
    <col min="2827" max="2827" width="20.42578125" bestFit="1" customWidth="1"/>
    <col min="2828" max="2828" width="10.42578125" customWidth="1"/>
    <col min="2829" max="2829" width="6" customWidth="1"/>
    <col min="2830" max="2830" width="5.42578125" customWidth="1"/>
    <col min="2831" max="2831" width="0" hidden="1" customWidth="1"/>
    <col min="2832" max="2832" width="10.5703125" customWidth="1"/>
    <col min="2833" max="2833" width="12.140625" customWidth="1"/>
    <col min="2834" max="2834" width="11.42578125" customWidth="1"/>
    <col min="2835" max="2835" width="0" hidden="1" customWidth="1"/>
    <col min="2838" max="2838" width="11.140625" customWidth="1"/>
    <col min="2839" max="2839" width="77" customWidth="1"/>
    <col min="2840" max="2840" width="11.85546875" customWidth="1"/>
    <col min="3073" max="3073" width="8.85546875" customWidth="1"/>
    <col min="3074" max="3075" width="7" bestFit="1" customWidth="1"/>
    <col min="3076" max="3078" width="40.7109375" customWidth="1"/>
    <col min="3079" max="3081" width="7.7109375" customWidth="1"/>
    <col min="3082" max="3082" width="36.5703125" customWidth="1"/>
    <col min="3083" max="3083" width="20.42578125" bestFit="1" customWidth="1"/>
    <col min="3084" max="3084" width="10.42578125" customWidth="1"/>
    <col min="3085" max="3085" width="6" customWidth="1"/>
    <col min="3086" max="3086" width="5.42578125" customWidth="1"/>
    <col min="3087" max="3087" width="0" hidden="1" customWidth="1"/>
    <col min="3088" max="3088" width="10.5703125" customWidth="1"/>
    <col min="3089" max="3089" width="12.140625" customWidth="1"/>
    <col min="3090" max="3090" width="11.42578125" customWidth="1"/>
    <col min="3091" max="3091" width="0" hidden="1" customWidth="1"/>
    <col min="3094" max="3094" width="11.140625" customWidth="1"/>
    <col min="3095" max="3095" width="77" customWidth="1"/>
    <col min="3096" max="3096" width="11.85546875" customWidth="1"/>
    <col min="3329" max="3329" width="8.85546875" customWidth="1"/>
    <col min="3330" max="3331" width="7" bestFit="1" customWidth="1"/>
    <col min="3332" max="3334" width="40.7109375" customWidth="1"/>
    <col min="3335" max="3337" width="7.7109375" customWidth="1"/>
    <col min="3338" max="3338" width="36.5703125" customWidth="1"/>
    <col min="3339" max="3339" width="20.42578125" bestFit="1" customWidth="1"/>
    <col min="3340" max="3340" width="10.42578125" customWidth="1"/>
    <col min="3341" max="3341" width="6" customWidth="1"/>
    <col min="3342" max="3342" width="5.42578125" customWidth="1"/>
    <col min="3343" max="3343" width="0" hidden="1" customWidth="1"/>
    <col min="3344" max="3344" width="10.5703125" customWidth="1"/>
    <col min="3345" max="3345" width="12.140625" customWidth="1"/>
    <col min="3346" max="3346" width="11.42578125" customWidth="1"/>
    <col min="3347" max="3347" width="0" hidden="1" customWidth="1"/>
    <col min="3350" max="3350" width="11.140625" customWidth="1"/>
    <col min="3351" max="3351" width="77" customWidth="1"/>
    <col min="3352" max="3352" width="11.85546875" customWidth="1"/>
    <col min="3585" max="3585" width="8.85546875" customWidth="1"/>
    <col min="3586" max="3587" width="7" bestFit="1" customWidth="1"/>
    <col min="3588" max="3590" width="40.7109375" customWidth="1"/>
    <col min="3591" max="3593" width="7.7109375" customWidth="1"/>
    <col min="3594" max="3594" width="36.5703125" customWidth="1"/>
    <col min="3595" max="3595" width="20.42578125" bestFit="1" customWidth="1"/>
    <col min="3596" max="3596" width="10.42578125" customWidth="1"/>
    <col min="3597" max="3597" width="6" customWidth="1"/>
    <col min="3598" max="3598" width="5.42578125" customWidth="1"/>
    <col min="3599" max="3599" width="0" hidden="1" customWidth="1"/>
    <col min="3600" max="3600" width="10.5703125" customWidth="1"/>
    <col min="3601" max="3601" width="12.140625" customWidth="1"/>
    <col min="3602" max="3602" width="11.42578125" customWidth="1"/>
    <col min="3603" max="3603" width="0" hidden="1" customWidth="1"/>
    <col min="3606" max="3606" width="11.140625" customWidth="1"/>
    <col min="3607" max="3607" width="77" customWidth="1"/>
    <col min="3608" max="3608" width="11.85546875" customWidth="1"/>
    <col min="3841" max="3841" width="8.85546875" customWidth="1"/>
    <col min="3842" max="3843" width="7" bestFit="1" customWidth="1"/>
    <col min="3844" max="3846" width="40.7109375" customWidth="1"/>
    <col min="3847" max="3849" width="7.7109375" customWidth="1"/>
    <col min="3850" max="3850" width="36.5703125" customWidth="1"/>
    <col min="3851" max="3851" width="20.42578125" bestFit="1" customWidth="1"/>
    <col min="3852" max="3852" width="10.42578125" customWidth="1"/>
    <col min="3853" max="3853" width="6" customWidth="1"/>
    <col min="3854" max="3854" width="5.42578125" customWidth="1"/>
    <col min="3855" max="3855" width="0" hidden="1" customWidth="1"/>
    <col min="3856" max="3856" width="10.5703125" customWidth="1"/>
    <col min="3857" max="3857" width="12.140625" customWidth="1"/>
    <col min="3858" max="3858" width="11.42578125" customWidth="1"/>
    <col min="3859" max="3859" width="0" hidden="1" customWidth="1"/>
    <col min="3862" max="3862" width="11.140625" customWidth="1"/>
    <col min="3863" max="3863" width="77" customWidth="1"/>
    <col min="3864" max="3864" width="11.85546875" customWidth="1"/>
    <col min="4097" max="4097" width="8.85546875" customWidth="1"/>
    <col min="4098" max="4099" width="7" bestFit="1" customWidth="1"/>
    <col min="4100" max="4102" width="40.7109375" customWidth="1"/>
    <col min="4103" max="4105" width="7.7109375" customWidth="1"/>
    <col min="4106" max="4106" width="36.5703125" customWidth="1"/>
    <col min="4107" max="4107" width="20.42578125" bestFit="1" customWidth="1"/>
    <col min="4108" max="4108" width="10.42578125" customWidth="1"/>
    <col min="4109" max="4109" width="6" customWidth="1"/>
    <col min="4110" max="4110" width="5.42578125" customWidth="1"/>
    <col min="4111" max="4111" width="0" hidden="1" customWidth="1"/>
    <col min="4112" max="4112" width="10.5703125" customWidth="1"/>
    <col min="4113" max="4113" width="12.140625" customWidth="1"/>
    <col min="4114" max="4114" width="11.42578125" customWidth="1"/>
    <col min="4115" max="4115" width="0" hidden="1" customWidth="1"/>
    <col min="4118" max="4118" width="11.140625" customWidth="1"/>
    <col min="4119" max="4119" width="77" customWidth="1"/>
    <col min="4120" max="4120" width="11.85546875" customWidth="1"/>
    <col min="4353" max="4353" width="8.85546875" customWidth="1"/>
    <col min="4354" max="4355" width="7" bestFit="1" customWidth="1"/>
    <col min="4356" max="4358" width="40.7109375" customWidth="1"/>
    <col min="4359" max="4361" width="7.7109375" customWidth="1"/>
    <col min="4362" max="4362" width="36.5703125" customWidth="1"/>
    <col min="4363" max="4363" width="20.42578125" bestFit="1" customWidth="1"/>
    <col min="4364" max="4364" width="10.42578125" customWidth="1"/>
    <col min="4365" max="4365" width="6" customWidth="1"/>
    <col min="4366" max="4366" width="5.42578125" customWidth="1"/>
    <col min="4367" max="4367" width="0" hidden="1" customWidth="1"/>
    <col min="4368" max="4368" width="10.5703125" customWidth="1"/>
    <col min="4369" max="4369" width="12.140625" customWidth="1"/>
    <col min="4370" max="4370" width="11.42578125" customWidth="1"/>
    <col min="4371" max="4371" width="0" hidden="1" customWidth="1"/>
    <col min="4374" max="4374" width="11.140625" customWidth="1"/>
    <col min="4375" max="4375" width="77" customWidth="1"/>
    <col min="4376" max="4376" width="11.85546875" customWidth="1"/>
    <col min="4609" max="4609" width="8.85546875" customWidth="1"/>
    <col min="4610" max="4611" width="7" bestFit="1" customWidth="1"/>
    <col min="4612" max="4614" width="40.7109375" customWidth="1"/>
    <col min="4615" max="4617" width="7.7109375" customWidth="1"/>
    <col min="4618" max="4618" width="36.5703125" customWidth="1"/>
    <col min="4619" max="4619" width="20.42578125" bestFit="1" customWidth="1"/>
    <col min="4620" max="4620" width="10.42578125" customWidth="1"/>
    <col min="4621" max="4621" width="6" customWidth="1"/>
    <col min="4622" max="4622" width="5.42578125" customWidth="1"/>
    <col min="4623" max="4623" width="0" hidden="1" customWidth="1"/>
    <col min="4624" max="4624" width="10.5703125" customWidth="1"/>
    <col min="4625" max="4625" width="12.140625" customWidth="1"/>
    <col min="4626" max="4626" width="11.42578125" customWidth="1"/>
    <col min="4627" max="4627" width="0" hidden="1" customWidth="1"/>
    <col min="4630" max="4630" width="11.140625" customWidth="1"/>
    <col min="4631" max="4631" width="77" customWidth="1"/>
    <col min="4632" max="4632" width="11.85546875" customWidth="1"/>
    <col min="4865" max="4865" width="8.85546875" customWidth="1"/>
    <col min="4866" max="4867" width="7" bestFit="1" customWidth="1"/>
    <col min="4868" max="4870" width="40.7109375" customWidth="1"/>
    <col min="4871" max="4873" width="7.7109375" customWidth="1"/>
    <col min="4874" max="4874" width="36.5703125" customWidth="1"/>
    <col min="4875" max="4875" width="20.42578125" bestFit="1" customWidth="1"/>
    <col min="4876" max="4876" width="10.42578125" customWidth="1"/>
    <col min="4877" max="4877" width="6" customWidth="1"/>
    <col min="4878" max="4878" width="5.42578125" customWidth="1"/>
    <col min="4879" max="4879" width="0" hidden="1" customWidth="1"/>
    <col min="4880" max="4880" width="10.5703125" customWidth="1"/>
    <col min="4881" max="4881" width="12.140625" customWidth="1"/>
    <col min="4882" max="4882" width="11.42578125" customWidth="1"/>
    <col min="4883" max="4883" width="0" hidden="1" customWidth="1"/>
    <col min="4886" max="4886" width="11.140625" customWidth="1"/>
    <col min="4887" max="4887" width="77" customWidth="1"/>
    <col min="4888" max="4888" width="11.85546875" customWidth="1"/>
    <col min="5121" max="5121" width="8.85546875" customWidth="1"/>
    <col min="5122" max="5123" width="7" bestFit="1" customWidth="1"/>
    <col min="5124" max="5126" width="40.7109375" customWidth="1"/>
    <col min="5127" max="5129" width="7.7109375" customWidth="1"/>
    <col min="5130" max="5130" width="36.5703125" customWidth="1"/>
    <col min="5131" max="5131" width="20.42578125" bestFit="1" customWidth="1"/>
    <col min="5132" max="5132" width="10.42578125" customWidth="1"/>
    <col min="5133" max="5133" width="6" customWidth="1"/>
    <col min="5134" max="5134" width="5.42578125" customWidth="1"/>
    <col min="5135" max="5135" width="0" hidden="1" customWidth="1"/>
    <col min="5136" max="5136" width="10.5703125" customWidth="1"/>
    <col min="5137" max="5137" width="12.140625" customWidth="1"/>
    <col min="5138" max="5138" width="11.42578125" customWidth="1"/>
    <col min="5139" max="5139" width="0" hidden="1" customWidth="1"/>
    <col min="5142" max="5142" width="11.140625" customWidth="1"/>
    <col min="5143" max="5143" width="77" customWidth="1"/>
    <col min="5144" max="5144" width="11.85546875" customWidth="1"/>
    <col min="5377" max="5377" width="8.85546875" customWidth="1"/>
    <col min="5378" max="5379" width="7" bestFit="1" customWidth="1"/>
    <col min="5380" max="5382" width="40.7109375" customWidth="1"/>
    <col min="5383" max="5385" width="7.7109375" customWidth="1"/>
    <col min="5386" max="5386" width="36.5703125" customWidth="1"/>
    <col min="5387" max="5387" width="20.42578125" bestFit="1" customWidth="1"/>
    <col min="5388" max="5388" width="10.42578125" customWidth="1"/>
    <col min="5389" max="5389" width="6" customWidth="1"/>
    <col min="5390" max="5390" width="5.42578125" customWidth="1"/>
    <col min="5391" max="5391" width="0" hidden="1" customWidth="1"/>
    <col min="5392" max="5392" width="10.5703125" customWidth="1"/>
    <col min="5393" max="5393" width="12.140625" customWidth="1"/>
    <col min="5394" max="5394" width="11.42578125" customWidth="1"/>
    <col min="5395" max="5395" width="0" hidden="1" customWidth="1"/>
    <col min="5398" max="5398" width="11.140625" customWidth="1"/>
    <col min="5399" max="5399" width="77" customWidth="1"/>
    <col min="5400" max="5400" width="11.85546875" customWidth="1"/>
    <col min="5633" max="5633" width="8.85546875" customWidth="1"/>
    <col min="5634" max="5635" width="7" bestFit="1" customWidth="1"/>
    <col min="5636" max="5638" width="40.7109375" customWidth="1"/>
    <col min="5639" max="5641" width="7.7109375" customWidth="1"/>
    <col min="5642" max="5642" width="36.5703125" customWidth="1"/>
    <col min="5643" max="5643" width="20.42578125" bestFit="1" customWidth="1"/>
    <col min="5644" max="5644" width="10.42578125" customWidth="1"/>
    <col min="5645" max="5645" width="6" customWidth="1"/>
    <col min="5646" max="5646" width="5.42578125" customWidth="1"/>
    <col min="5647" max="5647" width="0" hidden="1" customWidth="1"/>
    <col min="5648" max="5648" width="10.5703125" customWidth="1"/>
    <col min="5649" max="5649" width="12.140625" customWidth="1"/>
    <col min="5650" max="5650" width="11.42578125" customWidth="1"/>
    <col min="5651" max="5651" width="0" hidden="1" customWidth="1"/>
    <col min="5654" max="5654" width="11.140625" customWidth="1"/>
    <col min="5655" max="5655" width="77" customWidth="1"/>
    <col min="5656" max="5656" width="11.85546875" customWidth="1"/>
    <col min="5889" max="5889" width="8.85546875" customWidth="1"/>
    <col min="5890" max="5891" width="7" bestFit="1" customWidth="1"/>
    <col min="5892" max="5894" width="40.7109375" customWidth="1"/>
    <col min="5895" max="5897" width="7.7109375" customWidth="1"/>
    <col min="5898" max="5898" width="36.5703125" customWidth="1"/>
    <col min="5899" max="5899" width="20.42578125" bestFit="1" customWidth="1"/>
    <col min="5900" max="5900" width="10.42578125" customWidth="1"/>
    <col min="5901" max="5901" width="6" customWidth="1"/>
    <col min="5902" max="5902" width="5.42578125" customWidth="1"/>
    <col min="5903" max="5903" width="0" hidden="1" customWidth="1"/>
    <col min="5904" max="5904" width="10.5703125" customWidth="1"/>
    <col min="5905" max="5905" width="12.140625" customWidth="1"/>
    <col min="5906" max="5906" width="11.42578125" customWidth="1"/>
    <col min="5907" max="5907" width="0" hidden="1" customWidth="1"/>
    <col min="5910" max="5910" width="11.140625" customWidth="1"/>
    <col min="5911" max="5911" width="77" customWidth="1"/>
    <col min="5912" max="5912" width="11.85546875" customWidth="1"/>
    <col min="6145" max="6145" width="8.85546875" customWidth="1"/>
    <col min="6146" max="6147" width="7" bestFit="1" customWidth="1"/>
    <col min="6148" max="6150" width="40.7109375" customWidth="1"/>
    <col min="6151" max="6153" width="7.7109375" customWidth="1"/>
    <col min="6154" max="6154" width="36.5703125" customWidth="1"/>
    <col min="6155" max="6155" width="20.42578125" bestFit="1" customWidth="1"/>
    <col min="6156" max="6156" width="10.42578125" customWidth="1"/>
    <col min="6157" max="6157" width="6" customWidth="1"/>
    <col min="6158" max="6158" width="5.42578125" customWidth="1"/>
    <col min="6159" max="6159" width="0" hidden="1" customWidth="1"/>
    <col min="6160" max="6160" width="10.5703125" customWidth="1"/>
    <col min="6161" max="6161" width="12.140625" customWidth="1"/>
    <col min="6162" max="6162" width="11.42578125" customWidth="1"/>
    <col min="6163" max="6163" width="0" hidden="1" customWidth="1"/>
    <col min="6166" max="6166" width="11.140625" customWidth="1"/>
    <col min="6167" max="6167" width="77" customWidth="1"/>
    <col min="6168" max="6168" width="11.85546875" customWidth="1"/>
    <col min="6401" max="6401" width="8.85546875" customWidth="1"/>
    <col min="6402" max="6403" width="7" bestFit="1" customWidth="1"/>
    <col min="6404" max="6406" width="40.7109375" customWidth="1"/>
    <col min="6407" max="6409" width="7.7109375" customWidth="1"/>
    <col min="6410" max="6410" width="36.5703125" customWidth="1"/>
    <col min="6411" max="6411" width="20.42578125" bestFit="1" customWidth="1"/>
    <col min="6412" max="6412" width="10.42578125" customWidth="1"/>
    <col min="6413" max="6413" width="6" customWidth="1"/>
    <col min="6414" max="6414" width="5.42578125" customWidth="1"/>
    <col min="6415" max="6415" width="0" hidden="1" customWidth="1"/>
    <col min="6416" max="6416" width="10.5703125" customWidth="1"/>
    <col min="6417" max="6417" width="12.140625" customWidth="1"/>
    <col min="6418" max="6418" width="11.42578125" customWidth="1"/>
    <col min="6419" max="6419" width="0" hidden="1" customWidth="1"/>
    <col min="6422" max="6422" width="11.140625" customWidth="1"/>
    <col min="6423" max="6423" width="77" customWidth="1"/>
    <col min="6424" max="6424" width="11.85546875" customWidth="1"/>
    <col min="6657" max="6657" width="8.85546875" customWidth="1"/>
    <col min="6658" max="6659" width="7" bestFit="1" customWidth="1"/>
    <col min="6660" max="6662" width="40.7109375" customWidth="1"/>
    <col min="6663" max="6665" width="7.7109375" customWidth="1"/>
    <col min="6666" max="6666" width="36.5703125" customWidth="1"/>
    <col min="6667" max="6667" width="20.42578125" bestFit="1" customWidth="1"/>
    <col min="6668" max="6668" width="10.42578125" customWidth="1"/>
    <col min="6669" max="6669" width="6" customWidth="1"/>
    <col min="6670" max="6670" width="5.42578125" customWidth="1"/>
    <col min="6671" max="6671" width="0" hidden="1" customWidth="1"/>
    <col min="6672" max="6672" width="10.5703125" customWidth="1"/>
    <col min="6673" max="6673" width="12.140625" customWidth="1"/>
    <col min="6674" max="6674" width="11.42578125" customWidth="1"/>
    <col min="6675" max="6675" width="0" hidden="1" customWidth="1"/>
    <col min="6678" max="6678" width="11.140625" customWidth="1"/>
    <col min="6679" max="6679" width="77" customWidth="1"/>
    <col min="6680" max="6680" width="11.85546875" customWidth="1"/>
    <col min="6913" max="6913" width="8.85546875" customWidth="1"/>
    <col min="6914" max="6915" width="7" bestFit="1" customWidth="1"/>
    <col min="6916" max="6918" width="40.7109375" customWidth="1"/>
    <col min="6919" max="6921" width="7.7109375" customWidth="1"/>
    <col min="6922" max="6922" width="36.5703125" customWidth="1"/>
    <col min="6923" max="6923" width="20.42578125" bestFit="1" customWidth="1"/>
    <col min="6924" max="6924" width="10.42578125" customWidth="1"/>
    <col min="6925" max="6925" width="6" customWidth="1"/>
    <col min="6926" max="6926" width="5.42578125" customWidth="1"/>
    <col min="6927" max="6927" width="0" hidden="1" customWidth="1"/>
    <col min="6928" max="6928" width="10.5703125" customWidth="1"/>
    <col min="6929" max="6929" width="12.140625" customWidth="1"/>
    <col min="6930" max="6930" width="11.42578125" customWidth="1"/>
    <col min="6931" max="6931" width="0" hidden="1" customWidth="1"/>
    <col min="6934" max="6934" width="11.140625" customWidth="1"/>
    <col min="6935" max="6935" width="77" customWidth="1"/>
    <col min="6936" max="6936" width="11.85546875" customWidth="1"/>
    <col min="7169" max="7169" width="8.85546875" customWidth="1"/>
    <col min="7170" max="7171" width="7" bestFit="1" customWidth="1"/>
    <col min="7172" max="7174" width="40.7109375" customWidth="1"/>
    <col min="7175" max="7177" width="7.7109375" customWidth="1"/>
    <col min="7178" max="7178" width="36.5703125" customWidth="1"/>
    <col min="7179" max="7179" width="20.42578125" bestFit="1" customWidth="1"/>
    <col min="7180" max="7180" width="10.42578125" customWidth="1"/>
    <col min="7181" max="7181" width="6" customWidth="1"/>
    <col min="7182" max="7182" width="5.42578125" customWidth="1"/>
    <col min="7183" max="7183" width="0" hidden="1" customWidth="1"/>
    <col min="7184" max="7184" width="10.5703125" customWidth="1"/>
    <col min="7185" max="7185" width="12.140625" customWidth="1"/>
    <col min="7186" max="7186" width="11.42578125" customWidth="1"/>
    <col min="7187" max="7187" width="0" hidden="1" customWidth="1"/>
    <col min="7190" max="7190" width="11.140625" customWidth="1"/>
    <col min="7191" max="7191" width="77" customWidth="1"/>
    <col min="7192" max="7192" width="11.85546875" customWidth="1"/>
    <col min="7425" max="7425" width="8.85546875" customWidth="1"/>
    <col min="7426" max="7427" width="7" bestFit="1" customWidth="1"/>
    <col min="7428" max="7430" width="40.7109375" customWidth="1"/>
    <col min="7431" max="7433" width="7.7109375" customWidth="1"/>
    <col min="7434" max="7434" width="36.5703125" customWidth="1"/>
    <col min="7435" max="7435" width="20.42578125" bestFit="1" customWidth="1"/>
    <col min="7436" max="7436" width="10.42578125" customWidth="1"/>
    <col min="7437" max="7437" width="6" customWidth="1"/>
    <col min="7438" max="7438" width="5.42578125" customWidth="1"/>
    <col min="7439" max="7439" width="0" hidden="1" customWidth="1"/>
    <col min="7440" max="7440" width="10.5703125" customWidth="1"/>
    <col min="7441" max="7441" width="12.140625" customWidth="1"/>
    <col min="7442" max="7442" width="11.42578125" customWidth="1"/>
    <col min="7443" max="7443" width="0" hidden="1" customWidth="1"/>
    <col min="7446" max="7446" width="11.140625" customWidth="1"/>
    <col min="7447" max="7447" width="77" customWidth="1"/>
    <col min="7448" max="7448" width="11.85546875" customWidth="1"/>
    <col min="7681" max="7681" width="8.85546875" customWidth="1"/>
    <col min="7682" max="7683" width="7" bestFit="1" customWidth="1"/>
    <col min="7684" max="7686" width="40.7109375" customWidth="1"/>
    <col min="7687" max="7689" width="7.7109375" customWidth="1"/>
    <col min="7690" max="7690" width="36.5703125" customWidth="1"/>
    <col min="7691" max="7691" width="20.42578125" bestFit="1" customWidth="1"/>
    <col min="7692" max="7692" width="10.42578125" customWidth="1"/>
    <col min="7693" max="7693" width="6" customWidth="1"/>
    <col min="7694" max="7694" width="5.42578125" customWidth="1"/>
    <col min="7695" max="7695" width="0" hidden="1" customWidth="1"/>
    <col min="7696" max="7696" width="10.5703125" customWidth="1"/>
    <col min="7697" max="7697" width="12.140625" customWidth="1"/>
    <col min="7698" max="7698" width="11.42578125" customWidth="1"/>
    <col min="7699" max="7699" width="0" hidden="1" customWidth="1"/>
    <col min="7702" max="7702" width="11.140625" customWidth="1"/>
    <col min="7703" max="7703" width="77" customWidth="1"/>
    <col min="7704" max="7704" width="11.85546875" customWidth="1"/>
    <col min="7937" max="7937" width="8.85546875" customWidth="1"/>
    <col min="7938" max="7939" width="7" bestFit="1" customWidth="1"/>
    <col min="7940" max="7942" width="40.7109375" customWidth="1"/>
    <col min="7943" max="7945" width="7.7109375" customWidth="1"/>
    <col min="7946" max="7946" width="36.5703125" customWidth="1"/>
    <col min="7947" max="7947" width="20.42578125" bestFit="1" customWidth="1"/>
    <col min="7948" max="7948" width="10.42578125" customWidth="1"/>
    <col min="7949" max="7949" width="6" customWidth="1"/>
    <col min="7950" max="7950" width="5.42578125" customWidth="1"/>
    <col min="7951" max="7951" width="0" hidden="1" customWidth="1"/>
    <col min="7952" max="7952" width="10.5703125" customWidth="1"/>
    <col min="7953" max="7953" width="12.140625" customWidth="1"/>
    <col min="7954" max="7954" width="11.42578125" customWidth="1"/>
    <col min="7955" max="7955" width="0" hidden="1" customWidth="1"/>
    <col min="7958" max="7958" width="11.140625" customWidth="1"/>
    <col min="7959" max="7959" width="77" customWidth="1"/>
    <col min="7960" max="7960" width="11.85546875" customWidth="1"/>
    <col min="8193" max="8193" width="8.85546875" customWidth="1"/>
    <col min="8194" max="8195" width="7" bestFit="1" customWidth="1"/>
    <col min="8196" max="8198" width="40.7109375" customWidth="1"/>
    <col min="8199" max="8201" width="7.7109375" customWidth="1"/>
    <col min="8202" max="8202" width="36.5703125" customWidth="1"/>
    <col min="8203" max="8203" width="20.42578125" bestFit="1" customWidth="1"/>
    <col min="8204" max="8204" width="10.42578125" customWidth="1"/>
    <col min="8205" max="8205" width="6" customWidth="1"/>
    <col min="8206" max="8206" width="5.42578125" customWidth="1"/>
    <col min="8207" max="8207" width="0" hidden="1" customWidth="1"/>
    <col min="8208" max="8208" width="10.5703125" customWidth="1"/>
    <col min="8209" max="8209" width="12.140625" customWidth="1"/>
    <col min="8210" max="8210" width="11.42578125" customWidth="1"/>
    <col min="8211" max="8211" width="0" hidden="1" customWidth="1"/>
    <col min="8214" max="8214" width="11.140625" customWidth="1"/>
    <col min="8215" max="8215" width="77" customWidth="1"/>
    <col min="8216" max="8216" width="11.85546875" customWidth="1"/>
    <col min="8449" max="8449" width="8.85546875" customWidth="1"/>
    <col min="8450" max="8451" width="7" bestFit="1" customWidth="1"/>
    <col min="8452" max="8454" width="40.7109375" customWidth="1"/>
    <col min="8455" max="8457" width="7.7109375" customWidth="1"/>
    <col min="8458" max="8458" width="36.5703125" customWidth="1"/>
    <col min="8459" max="8459" width="20.42578125" bestFit="1" customWidth="1"/>
    <col min="8460" max="8460" width="10.42578125" customWidth="1"/>
    <col min="8461" max="8461" width="6" customWidth="1"/>
    <col min="8462" max="8462" width="5.42578125" customWidth="1"/>
    <col min="8463" max="8463" width="0" hidden="1" customWidth="1"/>
    <col min="8464" max="8464" width="10.5703125" customWidth="1"/>
    <col min="8465" max="8465" width="12.140625" customWidth="1"/>
    <col min="8466" max="8466" width="11.42578125" customWidth="1"/>
    <col min="8467" max="8467" width="0" hidden="1" customWidth="1"/>
    <col min="8470" max="8470" width="11.140625" customWidth="1"/>
    <col min="8471" max="8471" width="77" customWidth="1"/>
    <col min="8472" max="8472" width="11.85546875" customWidth="1"/>
    <col min="8705" max="8705" width="8.85546875" customWidth="1"/>
    <col min="8706" max="8707" width="7" bestFit="1" customWidth="1"/>
    <col min="8708" max="8710" width="40.7109375" customWidth="1"/>
    <col min="8711" max="8713" width="7.7109375" customWidth="1"/>
    <col min="8714" max="8714" width="36.5703125" customWidth="1"/>
    <col min="8715" max="8715" width="20.42578125" bestFit="1" customWidth="1"/>
    <col min="8716" max="8716" width="10.42578125" customWidth="1"/>
    <col min="8717" max="8717" width="6" customWidth="1"/>
    <col min="8718" max="8718" width="5.42578125" customWidth="1"/>
    <col min="8719" max="8719" width="0" hidden="1" customWidth="1"/>
    <col min="8720" max="8720" width="10.5703125" customWidth="1"/>
    <col min="8721" max="8721" width="12.140625" customWidth="1"/>
    <col min="8722" max="8722" width="11.42578125" customWidth="1"/>
    <col min="8723" max="8723" width="0" hidden="1" customWidth="1"/>
    <col min="8726" max="8726" width="11.140625" customWidth="1"/>
    <col min="8727" max="8727" width="77" customWidth="1"/>
    <col min="8728" max="8728" width="11.85546875" customWidth="1"/>
    <col min="8961" max="8961" width="8.85546875" customWidth="1"/>
    <col min="8962" max="8963" width="7" bestFit="1" customWidth="1"/>
    <col min="8964" max="8966" width="40.7109375" customWidth="1"/>
    <col min="8967" max="8969" width="7.7109375" customWidth="1"/>
    <col min="8970" max="8970" width="36.5703125" customWidth="1"/>
    <col min="8971" max="8971" width="20.42578125" bestFit="1" customWidth="1"/>
    <col min="8972" max="8972" width="10.42578125" customWidth="1"/>
    <col min="8973" max="8973" width="6" customWidth="1"/>
    <col min="8974" max="8974" width="5.42578125" customWidth="1"/>
    <col min="8975" max="8975" width="0" hidden="1" customWidth="1"/>
    <col min="8976" max="8976" width="10.5703125" customWidth="1"/>
    <col min="8977" max="8977" width="12.140625" customWidth="1"/>
    <col min="8978" max="8978" width="11.42578125" customWidth="1"/>
    <col min="8979" max="8979" width="0" hidden="1" customWidth="1"/>
    <col min="8982" max="8982" width="11.140625" customWidth="1"/>
    <col min="8983" max="8983" width="77" customWidth="1"/>
    <col min="8984" max="8984" width="11.85546875" customWidth="1"/>
    <col min="9217" max="9217" width="8.85546875" customWidth="1"/>
    <col min="9218" max="9219" width="7" bestFit="1" customWidth="1"/>
    <col min="9220" max="9222" width="40.7109375" customWidth="1"/>
    <col min="9223" max="9225" width="7.7109375" customWidth="1"/>
    <col min="9226" max="9226" width="36.5703125" customWidth="1"/>
    <col min="9227" max="9227" width="20.42578125" bestFit="1" customWidth="1"/>
    <col min="9228" max="9228" width="10.42578125" customWidth="1"/>
    <col min="9229" max="9229" width="6" customWidth="1"/>
    <col min="9230" max="9230" width="5.42578125" customWidth="1"/>
    <col min="9231" max="9231" width="0" hidden="1" customWidth="1"/>
    <col min="9232" max="9232" width="10.5703125" customWidth="1"/>
    <col min="9233" max="9233" width="12.140625" customWidth="1"/>
    <col min="9234" max="9234" width="11.42578125" customWidth="1"/>
    <col min="9235" max="9235" width="0" hidden="1" customWidth="1"/>
    <col min="9238" max="9238" width="11.140625" customWidth="1"/>
    <col min="9239" max="9239" width="77" customWidth="1"/>
    <col min="9240" max="9240" width="11.85546875" customWidth="1"/>
    <col min="9473" max="9473" width="8.85546875" customWidth="1"/>
    <col min="9474" max="9475" width="7" bestFit="1" customWidth="1"/>
    <col min="9476" max="9478" width="40.7109375" customWidth="1"/>
    <col min="9479" max="9481" width="7.7109375" customWidth="1"/>
    <col min="9482" max="9482" width="36.5703125" customWidth="1"/>
    <col min="9483" max="9483" width="20.42578125" bestFit="1" customWidth="1"/>
    <col min="9484" max="9484" width="10.42578125" customWidth="1"/>
    <col min="9485" max="9485" width="6" customWidth="1"/>
    <col min="9486" max="9486" width="5.42578125" customWidth="1"/>
    <col min="9487" max="9487" width="0" hidden="1" customWidth="1"/>
    <col min="9488" max="9488" width="10.5703125" customWidth="1"/>
    <col min="9489" max="9489" width="12.140625" customWidth="1"/>
    <col min="9490" max="9490" width="11.42578125" customWidth="1"/>
    <col min="9491" max="9491" width="0" hidden="1" customWidth="1"/>
    <col min="9494" max="9494" width="11.140625" customWidth="1"/>
    <col min="9495" max="9495" width="77" customWidth="1"/>
    <col min="9496" max="9496" width="11.85546875" customWidth="1"/>
    <col min="9729" max="9729" width="8.85546875" customWidth="1"/>
    <col min="9730" max="9731" width="7" bestFit="1" customWidth="1"/>
    <col min="9732" max="9734" width="40.7109375" customWidth="1"/>
    <col min="9735" max="9737" width="7.7109375" customWidth="1"/>
    <col min="9738" max="9738" width="36.5703125" customWidth="1"/>
    <col min="9739" max="9739" width="20.42578125" bestFit="1" customWidth="1"/>
    <col min="9740" max="9740" width="10.42578125" customWidth="1"/>
    <col min="9741" max="9741" width="6" customWidth="1"/>
    <col min="9742" max="9742" width="5.42578125" customWidth="1"/>
    <col min="9743" max="9743" width="0" hidden="1" customWidth="1"/>
    <col min="9744" max="9744" width="10.5703125" customWidth="1"/>
    <col min="9745" max="9745" width="12.140625" customWidth="1"/>
    <col min="9746" max="9746" width="11.42578125" customWidth="1"/>
    <col min="9747" max="9747" width="0" hidden="1" customWidth="1"/>
    <col min="9750" max="9750" width="11.140625" customWidth="1"/>
    <col min="9751" max="9751" width="77" customWidth="1"/>
    <col min="9752" max="9752" width="11.85546875" customWidth="1"/>
    <col min="9985" max="9985" width="8.85546875" customWidth="1"/>
    <col min="9986" max="9987" width="7" bestFit="1" customWidth="1"/>
    <col min="9988" max="9990" width="40.7109375" customWidth="1"/>
    <col min="9991" max="9993" width="7.7109375" customWidth="1"/>
    <col min="9994" max="9994" width="36.5703125" customWidth="1"/>
    <col min="9995" max="9995" width="20.42578125" bestFit="1" customWidth="1"/>
    <col min="9996" max="9996" width="10.42578125" customWidth="1"/>
    <col min="9997" max="9997" width="6" customWidth="1"/>
    <col min="9998" max="9998" width="5.42578125" customWidth="1"/>
    <col min="9999" max="9999" width="0" hidden="1" customWidth="1"/>
    <col min="10000" max="10000" width="10.5703125" customWidth="1"/>
    <col min="10001" max="10001" width="12.140625" customWidth="1"/>
    <col min="10002" max="10002" width="11.42578125" customWidth="1"/>
    <col min="10003" max="10003" width="0" hidden="1" customWidth="1"/>
    <col min="10006" max="10006" width="11.140625" customWidth="1"/>
    <col min="10007" max="10007" width="77" customWidth="1"/>
    <col min="10008" max="10008" width="11.85546875" customWidth="1"/>
    <col min="10241" max="10241" width="8.85546875" customWidth="1"/>
    <col min="10242" max="10243" width="7" bestFit="1" customWidth="1"/>
    <col min="10244" max="10246" width="40.7109375" customWidth="1"/>
    <col min="10247" max="10249" width="7.7109375" customWidth="1"/>
    <col min="10250" max="10250" width="36.5703125" customWidth="1"/>
    <col min="10251" max="10251" width="20.42578125" bestFit="1" customWidth="1"/>
    <col min="10252" max="10252" width="10.42578125" customWidth="1"/>
    <col min="10253" max="10253" width="6" customWidth="1"/>
    <col min="10254" max="10254" width="5.42578125" customWidth="1"/>
    <col min="10255" max="10255" width="0" hidden="1" customWidth="1"/>
    <col min="10256" max="10256" width="10.5703125" customWidth="1"/>
    <col min="10257" max="10257" width="12.140625" customWidth="1"/>
    <col min="10258" max="10258" width="11.42578125" customWidth="1"/>
    <col min="10259" max="10259" width="0" hidden="1" customWidth="1"/>
    <col min="10262" max="10262" width="11.140625" customWidth="1"/>
    <col min="10263" max="10263" width="77" customWidth="1"/>
    <col min="10264" max="10264" width="11.85546875" customWidth="1"/>
    <col min="10497" max="10497" width="8.85546875" customWidth="1"/>
    <col min="10498" max="10499" width="7" bestFit="1" customWidth="1"/>
    <col min="10500" max="10502" width="40.7109375" customWidth="1"/>
    <col min="10503" max="10505" width="7.7109375" customWidth="1"/>
    <col min="10506" max="10506" width="36.5703125" customWidth="1"/>
    <col min="10507" max="10507" width="20.42578125" bestFit="1" customWidth="1"/>
    <col min="10508" max="10508" width="10.42578125" customWidth="1"/>
    <col min="10509" max="10509" width="6" customWidth="1"/>
    <col min="10510" max="10510" width="5.42578125" customWidth="1"/>
    <col min="10511" max="10511" width="0" hidden="1" customWidth="1"/>
    <col min="10512" max="10512" width="10.5703125" customWidth="1"/>
    <col min="10513" max="10513" width="12.140625" customWidth="1"/>
    <col min="10514" max="10514" width="11.42578125" customWidth="1"/>
    <col min="10515" max="10515" width="0" hidden="1" customWidth="1"/>
    <col min="10518" max="10518" width="11.140625" customWidth="1"/>
    <col min="10519" max="10519" width="77" customWidth="1"/>
    <col min="10520" max="10520" width="11.85546875" customWidth="1"/>
    <col min="10753" max="10753" width="8.85546875" customWidth="1"/>
    <col min="10754" max="10755" width="7" bestFit="1" customWidth="1"/>
    <col min="10756" max="10758" width="40.7109375" customWidth="1"/>
    <col min="10759" max="10761" width="7.7109375" customWidth="1"/>
    <col min="10762" max="10762" width="36.5703125" customWidth="1"/>
    <col min="10763" max="10763" width="20.42578125" bestFit="1" customWidth="1"/>
    <col min="10764" max="10764" width="10.42578125" customWidth="1"/>
    <col min="10765" max="10765" width="6" customWidth="1"/>
    <col min="10766" max="10766" width="5.42578125" customWidth="1"/>
    <col min="10767" max="10767" width="0" hidden="1" customWidth="1"/>
    <col min="10768" max="10768" width="10.5703125" customWidth="1"/>
    <col min="10769" max="10769" width="12.140625" customWidth="1"/>
    <col min="10770" max="10770" width="11.42578125" customWidth="1"/>
    <col min="10771" max="10771" width="0" hidden="1" customWidth="1"/>
    <col min="10774" max="10774" width="11.140625" customWidth="1"/>
    <col min="10775" max="10775" width="77" customWidth="1"/>
    <col min="10776" max="10776" width="11.85546875" customWidth="1"/>
    <col min="11009" max="11009" width="8.85546875" customWidth="1"/>
    <col min="11010" max="11011" width="7" bestFit="1" customWidth="1"/>
    <col min="11012" max="11014" width="40.7109375" customWidth="1"/>
    <col min="11015" max="11017" width="7.7109375" customWidth="1"/>
    <col min="11018" max="11018" width="36.5703125" customWidth="1"/>
    <col min="11019" max="11019" width="20.42578125" bestFit="1" customWidth="1"/>
    <col min="11020" max="11020" width="10.42578125" customWidth="1"/>
    <col min="11021" max="11021" width="6" customWidth="1"/>
    <col min="11022" max="11022" width="5.42578125" customWidth="1"/>
    <col min="11023" max="11023" width="0" hidden="1" customWidth="1"/>
    <col min="11024" max="11024" width="10.5703125" customWidth="1"/>
    <col min="11025" max="11025" width="12.140625" customWidth="1"/>
    <col min="11026" max="11026" width="11.42578125" customWidth="1"/>
    <col min="11027" max="11027" width="0" hidden="1" customWidth="1"/>
    <col min="11030" max="11030" width="11.140625" customWidth="1"/>
    <col min="11031" max="11031" width="77" customWidth="1"/>
    <col min="11032" max="11032" width="11.85546875" customWidth="1"/>
    <col min="11265" max="11265" width="8.85546875" customWidth="1"/>
    <col min="11266" max="11267" width="7" bestFit="1" customWidth="1"/>
    <col min="11268" max="11270" width="40.7109375" customWidth="1"/>
    <col min="11271" max="11273" width="7.7109375" customWidth="1"/>
    <col min="11274" max="11274" width="36.5703125" customWidth="1"/>
    <col min="11275" max="11275" width="20.42578125" bestFit="1" customWidth="1"/>
    <col min="11276" max="11276" width="10.42578125" customWidth="1"/>
    <col min="11277" max="11277" width="6" customWidth="1"/>
    <col min="11278" max="11278" width="5.42578125" customWidth="1"/>
    <col min="11279" max="11279" width="0" hidden="1" customWidth="1"/>
    <col min="11280" max="11280" width="10.5703125" customWidth="1"/>
    <col min="11281" max="11281" width="12.140625" customWidth="1"/>
    <col min="11282" max="11282" width="11.42578125" customWidth="1"/>
    <col min="11283" max="11283" width="0" hidden="1" customWidth="1"/>
    <col min="11286" max="11286" width="11.140625" customWidth="1"/>
    <col min="11287" max="11287" width="77" customWidth="1"/>
    <col min="11288" max="11288" width="11.85546875" customWidth="1"/>
    <col min="11521" max="11521" width="8.85546875" customWidth="1"/>
    <col min="11522" max="11523" width="7" bestFit="1" customWidth="1"/>
    <col min="11524" max="11526" width="40.7109375" customWidth="1"/>
    <col min="11527" max="11529" width="7.7109375" customWidth="1"/>
    <col min="11530" max="11530" width="36.5703125" customWidth="1"/>
    <col min="11531" max="11531" width="20.42578125" bestFit="1" customWidth="1"/>
    <col min="11532" max="11532" width="10.42578125" customWidth="1"/>
    <col min="11533" max="11533" width="6" customWidth="1"/>
    <col min="11534" max="11534" width="5.42578125" customWidth="1"/>
    <col min="11535" max="11535" width="0" hidden="1" customWidth="1"/>
    <col min="11536" max="11536" width="10.5703125" customWidth="1"/>
    <col min="11537" max="11537" width="12.140625" customWidth="1"/>
    <col min="11538" max="11538" width="11.42578125" customWidth="1"/>
    <col min="11539" max="11539" width="0" hidden="1" customWidth="1"/>
    <col min="11542" max="11542" width="11.140625" customWidth="1"/>
    <col min="11543" max="11543" width="77" customWidth="1"/>
    <col min="11544" max="11544" width="11.85546875" customWidth="1"/>
    <col min="11777" max="11777" width="8.85546875" customWidth="1"/>
    <col min="11778" max="11779" width="7" bestFit="1" customWidth="1"/>
    <col min="11780" max="11782" width="40.7109375" customWidth="1"/>
    <col min="11783" max="11785" width="7.7109375" customWidth="1"/>
    <col min="11786" max="11786" width="36.5703125" customWidth="1"/>
    <col min="11787" max="11787" width="20.42578125" bestFit="1" customWidth="1"/>
    <col min="11788" max="11788" width="10.42578125" customWidth="1"/>
    <col min="11789" max="11789" width="6" customWidth="1"/>
    <col min="11790" max="11790" width="5.42578125" customWidth="1"/>
    <col min="11791" max="11791" width="0" hidden="1" customWidth="1"/>
    <col min="11792" max="11792" width="10.5703125" customWidth="1"/>
    <col min="11793" max="11793" width="12.140625" customWidth="1"/>
    <col min="11794" max="11794" width="11.42578125" customWidth="1"/>
    <col min="11795" max="11795" width="0" hidden="1" customWidth="1"/>
    <col min="11798" max="11798" width="11.140625" customWidth="1"/>
    <col min="11799" max="11799" width="77" customWidth="1"/>
    <col min="11800" max="11800" width="11.85546875" customWidth="1"/>
    <col min="12033" max="12033" width="8.85546875" customWidth="1"/>
    <col min="12034" max="12035" width="7" bestFit="1" customWidth="1"/>
    <col min="12036" max="12038" width="40.7109375" customWidth="1"/>
    <col min="12039" max="12041" width="7.7109375" customWidth="1"/>
    <col min="12042" max="12042" width="36.5703125" customWidth="1"/>
    <col min="12043" max="12043" width="20.42578125" bestFit="1" customWidth="1"/>
    <col min="12044" max="12044" width="10.42578125" customWidth="1"/>
    <col min="12045" max="12045" width="6" customWidth="1"/>
    <col min="12046" max="12046" width="5.42578125" customWidth="1"/>
    <col min="12047" max="12047" width="0" hidden="1" customWidth="1"/>
    <col min="12048" max="12048" width="10.5703125" customWidth="1"/>
    <col min="12049" max="12049" width="12.140625" customWidth="1"/>
    <col min="12050" max="12050" width="11.42578125" customWidth="1"/>
    <col min="12051" max="12051" width="0" hidden="1" customWidth="1"/>
    <col min="12054" max="12054" width="11.140625" customWidth="1"/>
    <col min="12055" max="12055" width="77" customWidth="1"/>
    <col min="12056" max="12056" width="11.85546875" customWidth="1"/>
    <col min="12289" max="12289" width="8.85546875" customWidth="1"/>
    <col min="12290" max="12291" width="7" bestFit="1" customWidth="1"/>
    <col min="12292" max="12294" width="40.7109375" customWidth="1"/>
    <col min="12295" max="12297" width="7.7109375" customWidth="1"/>
    <col min="12298" max="12298" width="36.5703125" customWidth="1"/>
    <col min="12299" max="12299" width="20.42578125" bestFit="1" customWidth="1"/>
    <col min="12300" max="12300" width="10.42578125" customWidth="1"/>
    <col min="12301" max="12301" width="6" customWidth="1"/>
    <col min="12302" max="12302" width="5.42578125" customWidth="1"/>
    <col min="12303" max="12303" width="0" hidden="1" customWidth="1"/>
    <col min="12304" max="12304" width="10.5703125" customWidth="1"/>
    <col min="12305" max="12305" width="12.140625" customWidth="1"/>
    <col min="12306" max="12306" width="11.42578125" customWidth="1"/>
    <col min="12307" max="12307" width="0" hidden="1" customWidth="1"/>
    <col min="12310" max="12310" width="11.140625" customWidth="1"/>
    <col min="12311" max="12311" width="77" customWidth="1"/>
    <col min="12312" max="12312" width="11.85546875" customWidth="1"/>
    <col min="12545" max="12545" width="8.85546875" customWidth="1"/>
    <col min="12546" max="12547" width="7" bestFit="1" customWidth="1"/>
    <col min="12548" max="12550" width="40.7109375" customWidth="1"/>
    <col min="12551" max="12553" width="7.7109375" customWidth="1"/>
    <col min="12554" max="12554" width="36.5703125" customWidth="1"/>
    <col min="12555" max="12555" width="20.42578125" bestFit="1" customWidth="1"/>
    <col min="12556" max="12556" width="10.42578125" customWidth="1"/>
    <col min="12557" max="12557" width="6" customWidth="1"/>
    <col min="12558" max="12558" width="5.42578125" customWidth="1"/>
    <col min="12559" max="12559" width="0" hidden="1" customWidth="1"/>
    <col min="12560" max="12560" width="10.5703125" customWidth="1"/>
    <col min="12561" max="12561" width="12.140625" customWidth="1"/>
    <col min="12562" max="12562" width="11.42578125" customWidth="1"/>
    <col min="12563" max="12563" width="0" hidden="1" customWidth="1"/>
    <col min="12566" max="12566" width="11.140625" customWidth="1"/>
    <col min="12567" max="12567" width="77" customWidth="1"/>
    <col min="12568" max="12568" width="11.85546875" customWidth="1"/>
    <col min="12801" max="12801" width="8.85546875" customWidth="1"/>
    <col min="12802" max="12803" width="7" bestFit="1" customWidth="1"/>
    <col min="12804" max="12806" width="40.7109375" customWidth="1"/>
    <col min="12807" max="12809" width="7.7109375" customWidth="1"/>
    <col min="12810" max="12810" width="36.5703125" customWidth="1"/>
    <col min="12811" max="12811" width="20.42578125" bestFit="1" customWidth="1"/>
    <col min="12812" max="12812" width="10.42578125" customWidth="1"/>
    <col min="12813" max="12813" width="6" customWidth="1"/>
    <col min="12814" max="12814" width="5.42578125" customWidth="1"/>
    <col min="12815" max="12815" width="0" hidden="1" customWidth="1"/>
    <col min="12816" max="12816" width="10.5703125" customWidth="1"/>
    <col min="12817" max="12817" width="12.140625" customWidth="1"/>
    <col min="12818" max="12818" width="11.42578125" customWidth="1"/>
    <col min="12819" max="12819" width="0" hidden="1" customWidth="1"/>
    <col min="12822" max="12822" width="11.140625" customWidth="1"/>
    <col min="12823" max="12823" width="77" customWidth="1"/>
    <col min="12824" max="12824" width="11.85546875" customWidth="1"/>
    <col min="13057" max="13057" width="8.85546875" customWidth="1"/>
    <col min="13058" max="13059" width="7" bestFit="1" customWidth="1"/>
    <col min="13060" max="13062" width="40.7109375" customWidth="1"/>
    <col min="13063" max="13065" width="7.7109375" customWidth="1"/>
    <col min="13066" max="13066" width="36.5703125" customWidth="1"/>
    <col min="13067" max="13067" width="20.42578125" bestFit="1" customWidth="1"/>
    <col min="13068" max="13068" width="10.42578125" customWidth="1"/>
    <col min="13069" max="13069" width="6" customWidth="1"/>
    <col min="13070" max="13070" width="5.42578125" customWidth="1"/>
    <col min="13071" max="13071" width="0" hidden="1" customWidth="1"/>
    <col min="13072" max="13072" width="10.5703125" customWidth="1"/>
    <col min="13073" max="13073" width="12.140625" customWidth="1"/>
    <col min="13074" max="13074" width="11.42578125" customWidth="1"/>
    <col min="13075" max="13075" width="0" hidden="1" customWidth="1"/>
    <col min="13078" max="13078" width="11.140625" customWidth="1"/>
    <col min="13079" max="13079" width="77" customWidth="1"/>
    <col min="13080" max="13080" width="11.85546875" customWidth="1"/>
    <col min="13313" max="13313" width="8.85546875" customWidth="1"/>
    <col min="13314" max="13315" width="7" bestFit="1" customWidth="1"/>
    <col min="13316" max="13318" width="40.7109375" customWidth="1"/>
    <col min="13319" max="13321" width="7.7109375" customWidth="1"/>
    <col min="13322" max="13322" width="36.5703125" customWidth="1"/>
    <col min="13323" max="13323" width="20.42578125" bestFit="1" customWidth="1"/>
    <col min="13324" max="13324" width="10.42578125" customWidth="1"/>
    <col min="13325" max="13325" width="6" customWidth="1"/>
    <col min="13326" max="13326" width="5.42578125" customWidth="1"/>
    <col min="13327" max="13327" width="0" hidden="1" customWidth="1"/>
    <col min="13328" max="13328" width="10.5703125" customWidth="1"/>
    <col min="13329" max="13329" width="12.140625" customWidth="1"/>
    <col min="13330" max="13330" width="11.42578125" customWidth="1"/>
    <col min="13331" max="13331" width="0" hidden="1" customWidth="1"/>
    <col min="13334" max="13334" width="11.140625" customWidth="1"/>
    <col min="13335" max="13335" width="77" customWidth="1"/>
    <col min="13336" max="13336" width="11.85546875" customWidth="1"/>
    <col min="13569" max="13569" width="8.85546875" customWidth="1"/>
    <col min="13570" max="13571" width="7" bestFit="1" customWidth="1"/>
    <col min="13572" max="13574" width="40.7109375" customWidth="1"/>
    <col min="13575" max="13577" width="7.7109375" customWidth="1"/>
    <col min="13578" max="13578" width="36.5703125" customWidth="1"/>
    <col min="13579" max="13579" width="20.42578125" bestFit="1" customWidth="1"/>
    <col min="13580" max="13580" width="10.42578125" customWidth="1"/>
    <col min="13581" max="13581" width="6" customWidth="1"/>
    <col min="13582" max="13582" width="5.42578125" customWidth="1"/>
    <col min="13583" max="13583" width="0" hidden="1" customWidth="1"/>
    <col min="13584" max="13584" width="10.5703125" customWidth="1"/>
    <col min="13585" max="13585" width="12.140625" customWidth="1"/>
    <col min="13586" max="13586" width="11.42578125" customWidth="1"/>
    <col min="13587" max="13587" width="0" hidden="1" customWidth="1"/>
    <col min="13590" max="13590" width="11.140625" customWidth="1"/>
    <col min="13591" max="13591" width="77" customWidth="1"/>
    <col min="13592" max="13592" width="11.85546875" customWidth="1"/>
    <col min="13825" max="13825" width="8.85546875" customWidth="1"/>
    <col min="13826" max="13827" width="7" bestFit="1" customWidth="1"/>
    <col min="13828" max="13830" width="40.7109375" customWidth="1"/>
    <col min="13831" max="13833" width="7.7109375" customWidth="1"/>
    <col min="13834" max="13834" width="36.5703125" customWidth="1"/>
    <col min="13835" max="13835" width="20.42578125" bestFit="1" customWidth="1"/>
    <col min="13836" max="13836" width="10.42578125" customWidth="1"/>
    <col min="13837" max="13837" width="6" customWidth="1"/>
    <col min="13838" max="13838" width="5.42578125" customWidth="1"/>
    <col min="13839" max="13839" width="0" hidden="1" customWidth="1"/>
    <col min="13840" max="13840" width="10.5703125" customWidth="1"/>
    <col min="13841" max="13841" width="12.140625" customWidth="1"/>
    <col min="13842" max="13842" width="11.42578125" customWidth="1"/>
    <col min="13843" max="13843" width="0" hidden="1" customWidth="1"/>
    <col min="13846" max="13846" width="11.140625" customWidth="1"/>
    <col min="13847" max="13847" width="77" customWidth="1"/>
    <col min="13848" max="13848" width="11.85546875" customWidth="1"/>
    <col min="14081" max="14081" width="8.85546875" customWidth="1"/>
    <col min="14082" max="14083" width="7" bestFit="1" customWidth="1"/>
    <col min="14084" max="14086" width="40.7109375" customWidth="1"/>
    <col min="14087" max="14089" width="7.7109375" customWidth="1"/>
    <col min="14090" max="14090" width="36.5703125" customWidth="1"/>
    <col min="14091" max="14091" width="20.42578125" bestFit="1" customWidth="1"/>
    <col min="14092" max="14092" width="10.42578125" customWidth="1"/>
    <col min="14093" max="14093" width="6" customWidth="1"/>
    <col min="14094" max="14094" width="5.42578125" customWidth="1"/>
    <col min="14095" max="14095" width="0" hidden="1" customWidth="1"/>
    <col min="14096" max="14096" width="10.5703125" customWidth="1"/>
    <col min="14097" max="14097" width="12.140625" customWidth="1"/>
    <col min="14098" max="14098" width="11.42578125" customWidth="1"/>
    <col min="14099" max="14099" width="0" hidden="1" customWidth="1"/>
    <col min="14102" max="14102" width="11.140625" customWidth="1"/>
    <col min="14103" max="14103" width="77" customWidth="1"/>
    <col min="14104" max="14104" width="11.85546875" customWidth="1"/>
    <col min="14337" max="14337" width="8.85546875" customWidth="1"/>
    <col min="14338" max="14339" width="7" bestFit="1" customWidth="1"/>
    <col min="14340" max="14342" width="40.7109375" customWidth="1"/>
    <col min="14343" max="14345" width="7.7109375" customWidth="1"/>
    <col min="14346" max="14346" width="36.5703125" customWidth="1"/>
    <col min="14347" max="14347" width="20.42578125" bestFit="1" customWidth="1"/>
    <col min="14348" max="14348" width="10.42578125" customWidth="1"/>
    <col min="14349" max="14349" width="6" customWidth="1"/>
    <col min="14350" max="14350" width="5.42578125" customWidth="1"/>
    <col min="14351" max="14351" width="0" hidden="1" customWidth="1"/>
    <col min="14352" max="14352" width="10.5703125" customWidth="1"/>
    <col min="14353" max="14353" width="12.140625" customWidth="1"/>
    <col min="14354" max="14354" width="11.42578125" customWidth="1"/>
    <col min="14355" max="14355" width="0" hidden="1" customWidth="1"/>
    <col min="14358" max="14358" width="11.140625" customWidth="1"/>
    <col min="14359" max="14359" width="77" customWidth="1"/>
    <col min="14360" max="14360" width="11.85546875" customWidth="1"/>
    <col min="14593" max="14593" width="8.85546875" customWidth="1"/>
    <col min="14594" max="14595" width="7" bestFit="1" customWidth="1"/>
    <col min="14596" max="14598" width="40.7109375" customWidth="1"/>
    <col min="14599" max="14601" width="7.7109375" customWidth="1"/>
    <col min="14602" max="14602" width="36.5703125" customWidth="1"/>
    <col min="14603" max="14603" width="20.42578125" bestFit="1" customWidth="1"/>
    <col min="14604" max="14604" width="10.42578125" customWidth="1"/>
    <col min="14605" max="14605" width="6" customWidth="1"/>
    <col min="14606" max="14606" width="5.42578125" customWidth="1"/>
    <col min="14607" max="14607" width="0" hidden="1" customWidth="1"/>
    <col min="14608" max="14608" width="10.5703125" customWidth="1"/>
    <col min="14609" max="14609" width="12.140625" customWidth="1"/>
    <col min="14610" max="14610" width="11.42578125" customWidth="1"/>
    <col min="14611" max="14611" width="0" hidden="1" customWidth="1"/>
    <col min="14614" max="14614" width="11.140625" customWidth="1"/>
    <col min="14615" max="14615" width="77" customWidth="1"/>
    <col min="14616" max="14616" width="11.85546875" customWidth="1"/>
    <col min="14849" max="14849" width="8.85546875" customWidth="1"/>
    <col min="14850" max="14851" width="7" bestFit="1" customWidth="1"/>
    <col min="14852" max="14854" width="40.7109375" customWidth="1"/>
    <col min="14855" max="14857" width="7.7109375" customWidth="1"/>
    <col min="14858" max="14858" width="36.5703125" customWidth="1"/>
    <col min="14859" max="14859" width="20.42578125" bestFit="1" customWidth="1"/>
    <col min="14860" max="14860" width="10.42578125" customWidth="1"/>
    <col min="14861" max="14861" width="6" customWidth="1"/>
    <col min="14862" max="14862" width="5.42578125" customWidth="1"/>
    <col min="14863" max="14863" width="0" hidden="1" customWidth="1"/>
    <col min="14864" max="14864" width="10.5703125" customWidth="1"/>
    <col min="14865" max="14865" width="12.140625" customWidth="1"/>
    <col min="14866" max="14866" width="11.42578125" customWidth="1"/>
    <col min="14867" max="14867" width="0" hidden="1" customWidth="1"/>
    <col min="14870" max="14870" width="11.140625" customWidth="1"/>
    <col min="14871" max="14871" width="77" customWidth="1"/>
    <col min="14872" max="14872" width="11.85546875" customWidth="1"/>
    <col min="15105" max="15105" width="8.85546875" customWidth="1"/>
    <col min="15106" max="15107" width="7" bestFit="1" customWidth="1"/>
    <col min="15108" max="15110" width="40.7109375" customWidth="1"/>
    <col min="15111" max="15113" width="7.7109375" customWidth="1"/>
    <col min="15114" max="15114" width="36.5703125" customWidth="1"/>
    <col min="15115" max="15115" width="20.42578125" bestFit="1" customWidth="1"/>
    <col min="15116" max="15116" width="10.42578125" customWidth="1"/>
    <col min="15117" max="15117" width="6" customWidth="1"/>
    <col min="15118" max="15118" width="5.42578125" customWidth="1"/>
    <col min="15119" max="15119" width="0" hidden="1" customWidth="1"/>
    <col min="15120" max="15120" width="10.5703125" customWidth="1"/>
    <col min="15121" max="15121" width="12.140625" customWidth="1"/>
    <col min="15122" max="15122" width="11.42578125" customWidth="1"/>
    <col min="15123" max="15123" width="0" hidden="1" customWidth="1"/>
    <col min="15126" max="15126" width="11.140625" customWidth="1"/>
    <col min="15127" max="15127" width="77" customWidth="1"/>
    <col min="15128" max="15128" width="11.85546875" customWidth="1"/>
    <col min="15361" max="15361" width="8.85546875" customWidth="1"/>
    <col min="15362" max="15363" width="7" bestFit="1" customWidth="1"/>
    <col min="15364" max="15366" width="40.7109375" customWidth="1"/>
    <col min="15367" max="15369" width="7.7109375" customWidth="1"/>
    <col min="15370" max="15370" width="36.5703125" customWidth="1"/>
    <col min="15371" max="15371" width="20.42578125" bestFit="1" customWidth="1"/>
    <col min="15372" max="15372" width="10.42578125" customWidth="1"/>
    <col min="15373" max="15373" width="6" customWidth="1"/>
    <col min="15374" max="15374" width="5.42578125" customWidth="1"/>
    <col min="15375" max="15375" width="0" hidden="1" customWidth="1"/>
    <col min="15376" max="15376" width="10.5703125" customWidth="1"/>
    <col min="15377" max="15377" width="12.140625" customWidth="1"/>
    <col min="15378" max="15378" width="11.42578125" customWidth="1"/>
    <col min="15379" max="15379" width="0" hidden="1" customWidth="1"/>
    <col min="15382" max="15382" width="11.140625" customWidth="1"/>
    <col min="15383" max="15383" width="77" customWidth="1"/>
    <col min="15384" max="15384" width="11.85546875" customWidth="1"/>
    <col min="15617" max="15617" width="8.85546875" customWidth="1"/>
    <col min="15618" max="15619" width="7" bestFit="1" customWidth="1"/>
    <col min="15620" max="15622" width="40.7109375" customWidth="1"/>
    <col min="15623" max="15625" width="7.7109375" customWidth="1"/>
    <col min="15626" max="15626" width="36.5703125" customWidth="1"/>
    <col min="15627" max="15627" width="20.42578125" bestFit="1" customWidth="1"/>
    <col min="15628" max="15628" width="10.42578125" customWidth="1"/>
    <col min="15629" max="15629" width="6" customWidth="1"/>
    <col min="15630" max="15630" width="5.42578125" customWidth="1"/>
    <col min="15631" max="15631" width="0" hidden="1" customWidth="1"/>
    <col min="15632" max="15632" width="10.5703125" customWidth="1"/>
    <col min="15633" max="15633" width="12.140625" customWidth="1"/>
    <col min="15634" max="15634" width="11.42578125" customWidth="1"/>
    <col min="15635" max="15635" width="0" hidden="1" customWidth="1"/>
    <col min="15638" max="15638" width="11.140625" customWidth="1"/>
    <col min="15639" max="15639" width="77" customWidth="1"/>
    <col min="15640" max="15640" width="11.85546875" customWidth="1"/>
    <col min="15873" max="15873" width="8.85546875" customWidth="1"/>
    <col min="15874" max="15875" width="7" bestFit="1" customWidth="1"/>
    <col min="15876" max="15878" width="40.7109375" customWidth="1"/>
    <col min="15879" max="15881" width="7.7109375" customWidth="1"/>
    <col min="15882" max="15882" width="36.5703125" customWidth="1"/>
    <col min="15883" max="15883" width="20.42578125" bestFit="1" customWidth="1"/>
    <col min="15884" max="15884" width="10.42578125" customWidth="1"/>
    <col min="15885" max="15885" width="6" customWidth="1"/>
    <col min="15886" max="15886" width="5.42578125" customWidth="1"/>
    <col min="15887" max="15887" width="0" hidden="1" customWidth="1"/>
    <col min="15888" max="15888" width="10.5703125" customWidth="1"/>
    <col min="15889" max="15889" width="12.140625" customWidth="1"/>
    <col min="15890" max="15890" width="11.42578125" customWidth="1"/>
    <col min="15891" max="15891" width="0" hidden="1" customWidth="1"/>
    <col min="15894" max="15894" width="11.140625" customWidth="1"/>
    <col min="15895" max="15895" width="77" customWidth="1"/>
    <col min="15896" max="15896" width="11.85546875" customWidth="1"/>
    <col min="16129" max="16129" width="8.85546875" customWidth="1"/>
    <col min="16130" max="16131" width="7" bestFit="1" customWidth="1"/>
    <col min="16132" max="16134" width="40.7109375" customWidth="1"/>
    <col min="16135" max="16137" width="7.7109375" customWidth="1"/>
    <col min="16138" max="16138" width="36.5703125" customWidth="1"/>
    <col min="16139" max="16139" width="20.42578125" bestFit="1" customWidth="1"/>
    <col min="16140" max="16140" width="10.42578125" customWidth="1"/>
    <col min="16141" max="16141" width="6" customWidth="1"/>
    <col min="16142" max="16142" width="5.42578125" customWidth="1"/>
    <col min="16143" max="16143" width="0" hidden="1" customWidth="1"/>
    <col min="16144" max="16144" width="10.5703125" customWidth="1"/>
    <col min="16145" max="16145" width="12.140625" customWidth="1"/>
    <col min="16146" max="16146" width="11.42578125" customWidth="1"/>
    <col min="16147" max="16147" width="0" hidden="1" customWidth="1"/>
    <col min="16150" max="16150" width="11.140625" customWidth="1"/>
    <col min="16151" max="16151" width="77" customWidth="1"/>
    <col min="16152" max="16152" width="11.85546875" customWidth="1"/>
  </cols>
  <sheetData>
    <row r="1" spans="1:19" ht="15.75" thickBot="1">
      <c r="A1" s="860" t="s">
        <v>266</v>
      </c>
      <c r="B1" s="861"/>
      <c r="C1" s="861"/>
      <c r="D1" s="861"/>
      <c r="E1" s="861"/>
      <c r="F1" s="861"/>
      <c r="G1" s="861"/>
      <c r="H1" s="861"/>
      <c r="I1" s="861"/>
      <c r="J1" s="861"/>
      <c r="K1" s="861"/>
      <c r="L1" s="861"/>
      <c r="M1" s="861"/>
      <c r="N1" s="861"/>
      <c r="O1" s="861"/>
      <c r="P1" s="861"/>
      <c r="Q1" s="861"/>
      <c r="R1" s="862"/>
      <c r="S1" s="331"/>
    </row>
    <row r="2" spans="1:19" ht="15" customHeight="1">
      <c r="A2" s="863" t="s">
        <v>0</v>
      </c>
      <c r="B2" s="864"/>
      <c r="C2" s="865"/>
      <c r="D2" s="866" t="s">
        <v>267</v>
      </c>
      <c r="E2" s="866" t="s">
        <v>268</v>
      </c>
      <c r="F2" s="866" t="s">
        <v>269</v>
      </c>
      <c r="G2" s="866" t="s">
        <v>270</v>
      </c>
      <c r="H2" s="868" t="s">
        <v>271</v>
      </c>
      <c r="I2" s="866" t="s">
        <v>272</v>
      </c>
      <c r="J2" s="866" t="s">
        <v>273</v>
      </c>
      <c r="K2" s="866" t="s">
        <v>274</v>
      </c>
      <c r="L2" s="870" t="s">
        <v>275</v>
      </c>
      <c r="M2" s="872" t="s">
        <v>276</v>
      </c>
      <c r="N2" s="873"/>
      <c r="O2" s="874"/>
      <c r="P2" s="845" t="s">
        <v>277</v>
      </c>
      <c r="Q2" s="854" t="s">
        <v>278</v>
      </c>
      <c r="R2" s="856" t="s">
        <v>279</v>
      </c>
      <c r="S2" s="858" t="s">
        <v>280</v>
      </c>
    </row>
    <row r="3" spans="1:19" ht="15.75" thickBot="1">
      <c r="A3" s="552" t="s">
        <v>281</v>
      </c>
      <c r="B3" s="553" t="s">
        <v>282</v>
      </c>
      <c r="C3" s="553" t="s">
        <v>283</v>
      </c>
      <c r="D3" s="867"/>
      <c r="E3" s="867"/>
      <c r="F3" s="867"/>
      <c r="G3" s="867"/>
      <c r="H3" s="869"/>
      <c r="I3" s="867"/>
      <c r="J3" s="867"/>
      <c r="K3" s="867"/>
      <c r="L3" s="871"/>
      <c r="M3" s="554" t="s">
        <v>284</v>
      </c>
      <c r="N3" s="554" t="s">
        <v>285</v>
      </c>
      <c r="O3" s="554" t="s">
        <v>286</v>
      </c>
      <c r="P3" s="846"/>
      <c r="Q3" s="855"/>
      <c r="R3" s="857"/>
      <c r="S3" s="859"/>
    </row>
    <row r="4" spans="1:19" ht="34.5" thickBot="1">
      <c r="A4" s="332">
        <v>5501700</v>
      </c>
      <c r="B4" s="333"/>
      <c r="C4" s="333"/>
      <c r="D4" s="334" t="s">
        <v>287</v>
      </c>
      <c r="E4" s="334"/>
      <c r="F4" s="334"/>
      <c r="G4" s="334">
        <v>8600</v>
      </c>
      <c r="H4" s="335"/>
      <c r="I4" s="335"/>
      <c r="J4" s="333" t="s">
        <v>288</v>
      </c>
      <c r="K4" s="333" t="s">
        <v>289</v>
      </c>
      <c r="L4" s="336">
        <v>6.5000000000000002E-2</v>
      </c>
      <c r="M4" s="337">
        <v>27.53</v>
      </c>
      <c r="N4" s="337">
        <v>3.91</v>
      </c>
      <c r="O4" s="337"/>
      <c r="P4" s="338">
        <v>559</v>
      </c>
      <c r="Q4" s="338">
        <v>15389.27</v>
      </c>
      <c r="R4" s="339">
        <v>2185.69</v>
      </c>
      <c r="S4" s="340">
        <v>0</v>
      </c>
    </row>
    <row r="5" spans="1:19" ht="23.25" thickBot="1">
      <c r="A5" s="332">
        <v>5501701</v>
      </c>
      <c r="B5" s="333"/>
      <c r="C5" s="333"/>
      <c r="D5" s="334" t="s">
        <v>290</v>
      </c>
      <c r="E5" s="334"/>
      <c r="F5" s="334"/>
      <c r="G5" s="334">
        <v>10</v>
      </c>
      <c r="H5" s="335"/>
      <c r="I5" s="335"/>
      <c r="J5" s="333" t="s">
        <v>291</v>
      </c>
      <c r="K5" s="333" t="s">
        <v>292</v>
      </c>
      <c r="L5" s="336">
        <v>0.69581368538492683</v>
      </c>
      <c r="M5" s="337">
        <v>27.53</v>
      </c>
      <c r="N5" s="337">
        <v>3.91</v>
      </c>
      <c r="O5" s="337"/>
      <c r="P5" s="338">
        <v>6.9581368538492683</v>
      </c>
      <c r="Q5" s="338">
        <v>191.55750758647036</v>
      </c>
      <c r="R5" s="339">
        <v>27.20631509855064</v>
      </c>
      <c r="S5" s="340">
        <v>0</v>
      </c>
    </row>
    <row r="6" spans="1:19" ht="23.25" thickBot="1">
      <c r="A6" s="332">
        <v>5501702</v>
      </c>
      <c r="B6" s="333"/>
      <c r="C6" s="333"/>
      <c r="D6" s="334" t="s">
        <v>293</v>
      </c>
      <c r="E6" s="334"/>
      <c r="F6" s="334"/>
      <c r="G6" s="334">
        <v>6</v>
      </c>
      <c r="H6" s="335"/>
      <c r="I6" s="335"/>
      <c r="J6" s="333" t="s">
        <v>291</v>
      </c>
      <c r="K6" s="333" t="s">
        <v>292</v>
      </c>
      <c r="L6" s="336">
        <v>12.959069696057899</v>
      </c>
      <c r="M6" s="337">
        <v>27.53</v>
      </c>
      <c r="N6" s="337">
        <v>3.91</v>
      </c>
      <c r="O6" s="337"/>
      <c r="P6" s="338">
        <v>77.7544181763474</v>
      </c>
      <c r="Q6" s="338">
        <v>2140.5791323948442</v>
      </c>
      <c r="R6" s="339">
        <v>304.01977506951835</v>
      </c>
      <c r="S6" s="340">
        <v>0</v>
      </c>
    </row>
    <row r="7" spans="1:19">
      <c r="A7" s="775">
        <v>2106292</v>
      </c>
      <c r="B7" s="343"/>
      <c r="C7" s="343"/>
      <c r="D7" s="780" t="s">
        <v>417</v>
      </c>
      <c r="E7" s="354"/>
      <c r="F7" s="354"/>
      <c r="G7" s="780">
        <v>4602.32</v>
      </c>
      <c r="H7" s="359"/>
      <c r="I7" s="359"/>
      <c r="J7" s="343" t="s">
        <v>418</v>
      </c>
      <c r="K7" s="343" t="s">
        <v>292</v>
      </c>
      <c r="L7" s="355">
        <v>3.8800000000000002E-3</v>
      </c>
      <c r="M7" s="356">
        <v>23.8</v>
      </c>
      <c r="N7" s="356">
        <v>1</v>
      </c>
      <c r="O7" s="356"/>
      <c r="P7" s="355">
        <v>17.8570016</v>
      </c>
      <c r="Q7" s="355">
        <v>424.99663808000003</v>
      </c>
      <c r="R7" s="357">
        <v>17.8570016</v>
      </c>
      <c r="S7" s="358">
        <v>0</v>
      </c>
    </row>
    <row r="8" spans="1:19">
      <c r="A8" s="776"/>
      <c r="B8" s="343"/>
      <c r="C8" s="343"/>
      <c r="D8" s="781"/>
      <c r="E8" s="354"/>
      <c r="F8" s="354"/>
      <c r="G8" s="781"/>
      <c r="H8" s="359"/>
      <c r="I8" s="359"/>
      <c r="J8" s="343" t="s">
        <v>312</v>
      </c>
      <c r="K8" s="343" t="s">
        <v>292</v>
      </c>
      <c r="L8" s="355">
        <v>9.0000000000000006E-5</v>
      </c>
      <c r="M8" s="356">
        <v>23.8</v>
      </c>
      <c r="N8" s="356">
        <v>1</v>
      </c>
      <c r="O8" s="356"/>
      <c r="P8" s="355">
        <v>0.41420879999999999</v>
      </c>
      <c r="Q8" s="355">
        <v>9.8581694399999993</v>
      </c>
      <c r="R8" s="357">
        <v>0.41420879999999999</v>
      </c>
      <c r="S8" s="358">
        <v>0</v>
      </c>
    </row>
    <row r="9" spans="1:19" ht="15.75" thickBot="1">
      <c r="A9" s="777"/>
      <c r="B9" s="343"/>
      <c r="C9" s="343"/>
      <c r="D9" s="782"/>
      <c r="E9" s="354"/>
      <c r="F9" s="354"/>
      <c r="G9" s="782"/>
      <c r="H9" s="359"/>
      <c r="I9" s="359"/>
      <c r="J9" s="343" t="s">
        <v>419</v>
      </c>
      <c r="K9" s="343" t="s">
        <v>292</v>
      </c>
      <c r="L9" s="355">
        <v>1.137E-2</v>
      </c>
      <c r="M9" s="356">
        <v>23.8</v>
      </c>
      <c r="N9" s="356">
        <v>1</v>
      </c>
      <c r="O9" s="356"/>
      <c r="P9" s="355">
        <v>52.328378399999998</v>
      </c>
      <c r="Q9" s="355">
        <v>1245.41540592</v>
      </c>
      <c r="R9" s="357">
        <v>52.328378399999998</v>
      </c>
      <c r="S9" s="358">
        <v>0</v>
      </c>
    </row>
    <row r="10" spans="1:19" ht="23.25" thickBot="1">
      <c r="A10" s="341">
        <v>320001</v>
      </c>
      <c r="B10" s="333"/>
      <c r="C10" s="333"/>
      <c r="D10" s="334" t="s">
        <v>294</v>
      </c>
      <c r="E10" s="334"/>
      <c r="F10" s="334"/>
      <c r="G10" s="334">
        <v>1541.5873000000013</v>
      </c>
      <c r="H10" s="335"/>
      <c r="I10" s="335"/>
      <c r="J10" s="333" t="s">
        <v>295</v>
      </c>
      <c r="K10" s="333" t="s">
        <v>289</v>
      </c>
      <c r="L10" s="336">
        <v>1.5</v>
      </c>
      <c r="M10" s="337">
        <v>23.8</v>
      </c>
      <c r="N10" s="337">
        <v>1</v>
      </c>
      <c r="O10" s="337"/>
      <c r="P10" s="338">
        <v>2312.380950000002</v>
      </c>
      <c r="Q10" s="338">
        <v>55034.666610000051</v>
      </c>
      <c r="R10" s="339">
        <v>2312.380950000002</v>
      </c>
      <c r="S10" s="340">
        <v>0</v>
      </c>
    </row>
    <row r="11" spans="1:19">
      <c r="A11" s="775">
        <v>43018</v>
      </c>
      <c r="B11" s="342"/>
      <c r="C11" s="342"/>
      <c r="D11" s="778" t="s">
        <v>296</v>
      </c>
      <c r="E11" s="342"/>
      <c r="F11" s="404"/>
      <c r="G11" s="780">
        <v>4138.5</v>
      </c>
      <c r="H11" s="346"/>
      <c r="I11" s="442"/>
      <c r="J11" s="348" t="s">
        <v>297</v>
      </c>
      <c r="K11" s="348" t="s">
        <v>292</v>
      </c>
      <c r="L11" s="349">
        <v>9.7000000000000003E-2</v>
      </c>
      <c r="M11" s="350">
        <v>23.8</v>
      </c>
      <c r="N11" s="350">
        <v>1</v>
      </c>
      <c r="O11" s="350"/>
      <c r="P11" s="349">
        <v>401.43450000000001</v>
      </c>
      <c r="Q11" s="349">
        <v>9554.1411000000007</v>
      </c>
      <c r="R11" s="351">
        <v>401.43450000000001</v>
      </c>
      <c r="S11" s="352">
        <v>0</v>
      </c>
    </row>
    <row r="12" spans="1:19">
      <c r="A12" s="776"/>
      <c r="B12" s="786">
        <v>40348</v>
      </c>
      <c r="C12" s="343"/>
      <c r="D12" s="787"/>
      <c r="E12" s="786" t="s">
        <v>298</v>
      </c>
      <c r="G12" s="781"/>
      <c r="H12" s="789">
        <v>6.4999999999999997E-3</v>
      </c>
      <c r="I12" s="347"/>
      <c r="J12" s="343" t="s">
        <v>299</v>
      </c>
      <c r="K12" s="343" t="s">
        <v>289</v>
      </c>
      <c r="L12" s="355">
        <v>1.1768249999999999E-2</v>
      </c>
      <c r="M12" s="356">
        <v>14.2</v>
      </c>
      <c r="N12" s="356">
        <v>18.8</v>
      </c>
      <c r="O12" s="356"/>
      <c r="P12" s="355">
        <v>48.702902625</v>
      </c>
      <c r="Q12" s="355">
        <v>691.58121727499997</v>
      </c>
      <c r="R12" s="357">
        <v>915.61456935000001</v>
      </c>
      <c r="S12" s="358">
        <v>0</v>
      </c>
    </row>
    <row r="13" spans="1:19" ht="15.75" thickBot="1">
      <c r="A13" s="777"/>
      <c r="B13" s="791"/>
      <c r="C13" s="374"/>
      <c r="D13" s="791"/>
      <c r="E13" s="791"/>
      <c r="F13" s="405"/>
      <c r="G13" s="782"/>
      <c r="H13" s="792"/>
      <c r="I13" s="386"/>
      <c r="J13" s="374" t="s">
        <v>300</v>
      </c>
      <c r="K13" s="374" t="s">
        <v>292</v>
      </c>
      <c r="L13" s="378">
        <v>2.3887499999999998E-3</v>
      </c>
      <c r="M13" s="377">
        <v>23.8</v>
      </c>
      <c r="N13" s="377">
        <v>1</v>
      </c>
      <c r="O13" s="377"/>
      <c r="P13" s="378">
        <v>9.8858418749999988</v>
      </c>
      <c r="Q13" s="378">
        <v>235.28303662499997</v>
      </c>
      <c r="R13" s="379">
        <v>9.8858418749999988</v>
      </c>
      <c r="S13" s="360">
        <v>0</v>
      </c>
    </row>
    <row r="14" spans="1:19" ht="22.5">
      <c r="A14" s="775">
        <v>2003257</v>
      </c>
      <c r="B14" s="778">
        <v>1107892</v>
      </c>
      <c r="C14" s="342"/>
      <c r="D14" s="780" t="s">
        <v>540</v>
      </c>
      <c r="E14" s="778" t="s">
        <v>301</v>
      </c>
      <c r="F14" s="345"/>
      <c r="G14" s="780">
        <v>139</v>
      </c>
      <c r="H14" s="784">
        <v>9.4600000000000004E-2</v>
      </c>
      <c r="I14" s="346"/>
      <c r="J14" s="342" t="s">
        <v>325</v>
      </c>
      <c r="K14" s="342" t="s">
        <v>292</v>
      </c>
      <c r="L14" s="361">
        <v>8.0409999999999998E-5</v>
      </c>
      <c r="M14" s="362">
        <v>23.8</v>
      </c>
      <c r="N14" s="362">
        <v>1</v>
      </c>
      <c r="O14" s="362"/>
      <c r="P14" s="363">
        <v>1.1176989999999999E-2</v>
      </c>
      <c r="Q14" s="363">
        <v>0.266012362</v>
      </c>
      <c r="R14" s="364">
        <v>1.1176989999999999E-2</v>
      </c>
      <c r="S14" s="358">
        <v>0</v>
      </c>
    </row>
    <row r="15" spans="1:19">
      <c r="A15" s="776"/>
      <c r="B15" s="787"/>
      <c r="C15" s="343"/>
      <c r="D15" s="781"/>
      <c r="E15" s="787"/>
      <c r="F15" s="354"/>
      <c r="G15" s="781"/>
      <c r="H15" s="790"/>
      <c r="I15" s="359"/>
      <c r="J15" s="343" t="s">
        <v>303</v>
      </c>
      <c r="K15" s="343" t="s">
        <v>289</v>
      </c>
      <c r="L15" s="365">
        <v>8.9870946000000007E-2</v>
      </c>
      <c r="M15" s="356">
        <v>14.2</v>
      </c>
      <c r="N15" s="356">
        <v>18.8</v>
      </c>
      <c r="O15" s="356"/>
      <c r="P15" s="355">
        <v>12.492061494000001</v>
      </c>
      <c r="Q15" s="355">
        <v>177.38727321480002</v>
      </c>
      <c r="R15" s="357">
        <v>234.85075608720004</v>
      </c>
      <c r="S15" s="358">
        <v>0</v>
      </c>
    </row>
    <row r="16" spans="1:19">
      <c r="A16" s="776"/>
      <c r="B16" s="787"/>
      <c r="C16" s="343"/>
      <c r="D16" s="781"/>
      <c r="E16" s="787"/>
      <c r="F16" s="354"/>
      <c r="G16" s="781"/>
      <c r="H16" s="790"/>
      <c r="I16" s="359"/>
      <c r="J16" s="343" t="s">
        <v>304</v>
      </c>
      <c r="K16" s="343" t="s">
        <v>289</v>
      </c>
      <c r="L16" s="365">
        <v>5.2153925999999996E-2</v>
      </c>
      <c r="M16" s="356">
        <v>27.2</v>
      </c>
      <c r="N16" s="356">
        <v>1</v>
      </c>
      <c r="O16" s="356"/>
      <c r="P16" s="355">
        <v>7.2493957139999994</v>
      </c>
      <c r="Q16" s="355">
        <v>197.18356342079997</v>
      </c>
      <c r="R16" s="357">
        <v>7.2493957139999994</v>
      </c>
      <c r="S16" s="358">
        <v>0</v>
      </c>
    </row>
    <row r="17" spans="1:19">
      <c r="A17" s="776"/>
      <c r="B17" s="787"/>
      <c r="C17" s="343"/>
      <c r="D17" s="781"/>
      <c r="E17" s="787"/>
      <c r="F17" s="354"/>
      <c r="G17" s="781"/>
      <c r="H17" s="790"/>
      <c r="I17" s="359"/>
      <c r="J17" s="343" t="s">
        <v>305</v>
      </c>
      <c r="K17" s="343" t="s">
        <v>289</v>
      </c>
      <c r="L17" s="365">
        <v>5.2153925999999996E-2</v>
      </c>
      <c r="M17" s="356">
        <v>27.2</v>
      </c>
      <c r="N17" s="356">
        <v>1</v>
      </c>
      <c r="O17" s="356"/>
      <c r="P17" s="355">
        <v>7.2493957139999994</v>
      </c>
      <c r="Q17" s="355">
        <v>197.18356342079997</v>
      </c>
      <c r="R17" s="357">
        <v>7.2493957139999994</v>
      </c>
      <c r="S17" s="358">
        <v>0</v>
      </c>
    </row>
    <row r="18" spans="1:19">
      <c r="A18" s="776"/>
      <c r="B18" s="779"/>
      <c r="C18" s="343"/>
      <c r="D18" s="781"/>
      <c r="E18" s="779"/>
      <c r="F18" s="354"/>
      <c r="G18" s="781"/>
      <c r="H18" s="785"/>
      <c r="I18" s="359"/>
      <c r="J18" s="343" t="s">
        <v>306</v>
      </c>
      <c r="K18" s="343" t="s">
        <v>292</v>
      </c>
      <c r="L18" s="365">
        <v>2.6691390000000002E-2</v>
      </c>
      <c r="M18" s="356">
        <v>23.8</v>
      </c>
      <c r="N18" s="356">
        <v>1</v>
      </c>
      <c r="O18" s="356"/>
      <c r="P18" s="355">
        <v>3.7101032100000002</v>
      </c>
      <c r="Q18" s="355">
        <v>88.300456398000009</v>
      </c>
      <c r="R18" s="357">
        <v>3.7101032100000002</v>
      </c>
      <c r="S18" s="358">
        <v>0</v>
      </c>
    </row>
    <row r="19" spans="1:19" ht="22.5">
      <c r="A19" s="776"/>
      <c r="B19" s="227">
        <v>2003842</v>
      </c>
      <c r="C19" s="343"/>
      <c r="D19" s="781"/>
      <c r="E19" s="227" t="s">
        <v>518</v>
      </c>
      <c r="F19" s="354"/>
      <c r="G19" s="781"/>
      <c r="H19" s="403">
        <v>0.13400000000000001</v>
      </c>
      <c r="I19" s="359"/>
      <c r="J19" s="227" t="s">
        <v>519</v>
      </c>
      <c r="K19" s="227" t="s">
        <v>292</v>
      </c>
      <c r="L19" s="518">
        <v>1.34E-4</v>
      </c>
      <c r="M19" s="382">
        <v>23.8</v>
      </c>
      <c r="N19" s="382">
        <v>1</v>
      </c>
      <c r="O19" s="382"/>
      <c r="P19" s="383">
        <v>1.8626E-2</v>
      </c>
      <c r="Q19" s="383">
        <v>0.44329879999999999</v>
      </c>
      <c r="R19" s="384">
        <v>1.8626E-2</v>
      </c>
      <c r="S19" s="385">
        <v>0</v>
      </c>
    </row>
    <row r="20" spans="1:19" ht="23.25" thickBot="1">
      <c r="A20" s="777"/>
      <c r="B20" s="388">
        <v>3108022</v>
      </c>
      <c r="C20" s="374"/>
      <c r="D20" s="782"/>
      <c r="E20" s="388" t="s">
        <v>539</v>
      </c>
      <c r="F20" s="375"/>
      <c r="G20" s="782"/>
      <c r="H20" s="390">
        <v>0.62909999999999999</v>
      </c>
      <c r="I20" s="386"/>
      <c r="J20" s="388" t="s">
        <v>314</v>
      </c>
      <c r="K20" s="388" t="s">
        <v>292</v>
      </c>
      <c r="L20" s="548">
        <v>1.3211099999999999E-3</v>
      </c>
      <c r="M20" s="407">
        <v>23.8</v>
      </c>
      <c r="N20" s="407">
        <v>1</v>
      </c>
      <c r="O20" s="407"/>
      <c r="P20" s="406">
        <v>0.18363428999999998</v>
      </c>
      <c r="Q20" s="406">
        <v>4.3704961019999997</v>
      </c>
      <c r="R20" s="549">
        <v>0.18363428999999998</v>
      </c>
      <c r="S20" s="550">
        <v>0</v>
      </c>
    </row>
    <row r="21" spans="1:19">
      <c r="A21" s="851">
        <v>804015</v>
      </c>
      <c r="B21" s="440"/>
      <c r="C21" s="440"/>
      <c r="D21" s="811" t="s">
        <v>319</v>
      </c>
      <c r="E21" s="441"/>
      <c r="F21" s="343"/>
      <c r="G21" s="781">
        <v>637</v>
      </c>
      <c r="H21" s="359"/>
      <c r="I21" s="367"/>
      <c r="J21" s="366" t="s">
        <v>320</v>
      </c>
      <c r="K21" s="366" t="s">
        <v>321</v>
      </c>
      <c r="L21" s="368">
        <v>0.17268</v>
      </c>
      <c r="M21" s="369">
        <v>23.8</v>
      </c>
      <c r="N21" s="369">
        <v>1</v>
      </c>
      <c r="O21" s="369"/>
      <c r="P21" s="370">
        <v>109.99715999999999</v>
      </c>
      <c r="Q21" s="370">
        <v>2617.9324080000001</v>
      </c>
      <c r="R21" s="371">
        <v>109.99715999999999</v>
      </c>
      <c r="S21" s="352">
        <v>0</v>
      </c>
    </row>
    <row r="22" spans="1:19">
      <c r="A22" s="773"/>
      <c r="B22" s="798">
        <v>1109671</v>
      </c>
      <c r="C22" s="343"/>
      <c r="D22" s="799"/>
      <c r="E22" s="798" t="s">
        <v>322</v>
      </c>
      <c r="F22" s="343"/>
      <c r="G22" s="781"/>
      <c r="H22" s="804">
        <v>1.65E-3</v>
      </c>
      <c r="I22" s="354"/>
      <c r="J22" s="343" t="s">
        <v>303</v>
      </c>
      <c r="K22" s="343" t="s">
        <v>289</v>
      </c>
      <c r="L22" s="365">
        <v>2.7265589999999999E-3</v>
      </c>
      <c r="M22" s="356">
        <v>14.2</v>
      </c>
      <c r="N22" s="356">
        <v>18.8</v>
      </c>
      <c r="O22" s="356"/>
      <c r="P22" s="355">
        <v>1.736818083</v>
      </c>
      <c r="Q22" s="355">
        <v>24.6628167786</v>
      </c>
      <c r="R22" s="357">
        <v>32.652179960399998</v>
      </c>
      <c r="S22" s="358">
        <v>0</v>
      </c>
    </row>
    <row r="23" spans="1:19">
      <c r="A23" s="773"/>
      <c r="B23" s="810"/>
      <c r="C23" s="343"/>
      <c r="D23" s="799"/>
      <c r="E23" s="810"/>
      <c r="F23" s="343"/>
      <c r="G23" s="781"/>
      <c r="H23" s="816"/>
      <c r="I23" s="367"/>
      <c r="J23" s="366" t="s">
        <v>306</v>
      </c>
      <c r="K23" s="366" t="s">
        <v>292</v>
      </c>
      <c r="L23" s="368">
        <v>5.9782800000000001E-4</v>
      </c>
      <c r="M23" s="369">
        <v>23.8</v>
      </c>
      <c r="N23" s="369">
        <v>1</v>
      </c>
      <c r="O23" s="369"/>
      <c r="P23" s="370">
        <v>0.38081643599999998</v>
      </c>
      <c r="Q23" s="370">
        <v>9.0634311768</v>
      </c>
      <c r="R23" s="371">
        <v>0.38081643599999998</v>
      </c>
      <c r="S23" s="372">
        <v>0</v>
      </c>
    </row>
    <row r="24" spans="1:19">
      <c r="A24" s="773"/>
      <c r="B24" s="811">
        <v>1106165</v>
      </c>
      <c r="C24" s="343"/>
      <c r="D24" s="799"/>
      <c r="E24" s="811" t="s">
        <v>323</v>
      </c>
      <c r="F24" s="343"/>
      <c r="G24" s="781"/>
      <c r="H24" s="852">
        <v>0.151</v>
      </c>
      <c r="I24" s="354"/>
      <c r="J24" s="366" t="s">
        <v>324</v>
      </c>
      <c r="K24" s="366" t="s">
        <v>289</v>
      </c>
      <c r="L24" s="368">
        <v>0.11913899999999999</v>
      </c>
      <c r="M24" s="369">
        <v>27.2</v>
      </c>
      <c r="N24" s="369">
        <v>1</v>
      </c>
      <c r="O24" s="369"/>
      <c r="P24" s="370">
        <v>75.891542999999999</v>
      </c>
      <c r="Q24" s="370">
        <v>2064.2499696</v>
      </c>
      <c r="R24" s="371">
        <v>75.891542999999999</v>
      </c>
      <c r="S24" s="372">
        <v>0</v>
      </c>
    </row>
    <row r="25" spans="1:19" ht="22.5">
      <c r="A25" s="773"/>
      <c r="B25" s="811"/>
      <c r="C25" s="815">
        <v>1107892</v>
      </c>
      <c r="D25" s="799"/>
      <c r="E25" s="811"/>
      <c r="F25" s="786" t="s">
        <v>301</v>
      </c>
      <c r="G25" s="781"/>
      <c r="H25" s="852"/>
      <c r="I25" s="847">
        <v>0.7</v>
      </c>
      <c r="J25" s="343" t="s">
        <v>325</v>
      </c>
      <c r="K25" s="343" t="s">
        <v>292</v>
      </c>
      <c r="L25" s="365">
        <v>8.9844999999999991E-5</v>
      </c>
      <c r="M25" s="356">
        <v>23.8</v>
      </c>
      <c r="N25" s="356">
        <v>1</v>
      </c>
      <c r="O25" s="356"/>
      <c r="P25" s="355">
        <v>5.7231264999999996E-2</v>
      </c>
      <c r="Q25" s="355">
        <v>1.362104107</v>
      </c>
      <c r="R25" s="357">
        <v>5.7231264999999996E-2</v>
      </c>
      <c r="S25" s="358">
        <v>0</v>
      </c>
    </row>
    <row r="26" spans="1:19">
      <c r="A26" s="773"/>
      <c r="B26" s="799"/>
      <c r="C26" s="815"/>
      <c r="D26" s="799"/>
      <c r="E26" s="799"/>
      <c r="F26" s="787"/>
      <c r="G26" s="781"/>
      <c r="H26" s="805"/>
      <c r="I26" s="848"/>
      <c r="J26" s="343" t="s">
        <v>303</v>
      </c>
      <c r="K26" s="343" t="s">
        <v>289</v>
      </c>
      <c r="L26" s="365">
        <v>0.100416057</v>
      </c>
      <c r="M26" s="356">
        <v>14.2</v>
      </c>
      <c r="N26" s="356">
        <v>18.8</v>
      </c>
      <c r="O26" s="356"/>
      <c r="P26" s="355">
        <v>63.965028309000004</v>
      </c>
      <c r="Q26" s="355">
        <v>908.30340198780004</v>
      </c>
      <c r="R26" s="357">
        <v>1202.5425322092001</v>
      </c>
      <c r="S26" s="358">
        <v>0</v>
      </c>
    </row>
    <row r="27" spans="1:19">
      <c r="A27" s="773"/>
      <c r="B27" s="799"/>
      <c r="C27" s="815"/>
      <c r="D27" s="799"/>
      <c r="E27" s="799"/>
      <c r="F27" s="787"/>
      <c r="G27" s="781"/>
      <c r="H27" s="805"/>
      <c r="I27" s="849"/>
      <c r="J27" s="343" t="s">
        <v>304</v>
      </c>
      <c r="K27" s="343" t="s">
        <v>289</v>
      </c>
      <c r="L27" s="365">
        <v>5.8273466999999989E-2</v>
      </c>
      <c r="M27" s="356">
        <v>27.2</v>
      </c>
      <c r="N27" s="356">
        <v>1</v>
      </c>
      <c r="O27" s="356"/>
      <c r="P27" s="355">
        <v>37.120198478999995</v>
      </c>
      <c r="Q27" s="355">
        <v>1009.6693986287999</v>
      </c>
      <c r="R27" s="357">
        <v>37.120198478999995</v>
      </c>
      <c r="S27" s="358">
        <v>0</v>
      </c>
    </row>
    <row r="28" spans="1:19">
      <c r="A28" s="773"/>
      <c r="B28" s="799"/>
      <c r="C28" s="815"/>
      <c r="D28" s="799"/>
      <c r="E28" s="799"/>
      <c r="F28" s="787"/>
      <c r="G28" s="781"/>
      <c r="H28" s="805"/>
      <c r="I28" s="849"/>
      <c r="J28" s="343" t="s">
        <v>305</v>
      </c>
      <c r="K28" s="343" t="s">
        <v>289</v>
      </c>
      <c r="L28" s="365">
        <v>5.8273466999999989E-2</v>
      </c>
      <c r="M28" s="356">
        <v>27.2</v>
      </c>
      <c r="N28" s="356">
        <v>1</v>
      </c>
      <c r="O28" s="356"/>
      <c r="P28" s="355">
        <v>37.120198478999995</v>
      </c>
      <c r="Q28" s="355">
        <v>1009.6693986287999</v>
      </c>
      <c r="R28" s="357">
        <v>37.120198478999995</v>
      </c>
      <c r="S28" s="358">
        <v>0</v>
      </c>
    </row>
    <row r="29" spans="1:19">
      <c r="A29" s="773"/>
      <c r="B29" s="812"/>
      <c r="C29" s="815"/>
      <c r="D29" s="799"/>
      <c r="E29" s="812"/>
      <c r="F29" s="779"/>
      <c r="G29" s="781"/>
      <c r="H29" s="853"/>
      <c r="I29" s="850"/>
      <c r="J29" s="366" t="s">
        <v>306</v>
      </c>
      <c r="K29" s="366" t="s">
        <v>292</v>
      </c>
      <c r="L29" s="373">
        <v>2.9823255E-2</v>
      </c>
      <c r="M29" s="369">
        <v>23.8</v>
      </c>
      <c r="N29" s="369">
        <v>1</v>
      </c>
      <c r="O29" s="369"/>
      <c r="P29" s="370">
        <v>18.997413434999999</v>
      </c>
      <c r="Q29" s="370">
        <v>452.138439753</v>
      </c>
      <c r="R29" s="371">
        <v>18.997413434999999</v>
      </c>
      <c r="S29" s="372">
        <v>0</v>
      </c>
    </row>
    <row r="30" spans="1:19">
      <c r="A30" s="773"/>
      <c r="B30" s="798">
        <v>3103302</v>
      </c>
      <c r="C30" s="343"/>
      <c r="D30" s="799"/>
      <c r="E30" s="798" t="s">
        <v>311</v>
      </c>
      <c r="F30" s="343"/>
      <c r="G30" s="781"/>
      <c r="H30" s="804">
        <v>0.5</v>
      </c>
      <c r="I30" s="354"/>
      <c r="J30" s="343" t="s">
        <v>312</v>
      </c>
      <c r="K30" s="343" t="s">
        <v>292</v>
      </c>
      <c r="L30" s="365">
        <v>1.5E-5</v>
      </c>
      <c r="M30" s="356">
        <v>23.8</v>
      </c>
      <c r="N30" s="356">
        <v>1</v>
      </c>
      <c r="O30" s="356"/>
      <c r="P30" s="355">
        <v>9.555000000000001E-3</v>
      </c>
      <c r="Q30" s="355">
        <v>0.22740900000000003</v>
      </c>
      <c r="R30" s="357">
        <v>9.555000000000001E-3</v>
      </c>
      <c r="S30" s="358">
        <v>0</v>
      </c>
    </row>
    <row r="31" spans="1:19">
      <c r="A31" s="773"/>
      <c r="B31" s="799"/>
      <c r="C31" s="343"/>
      <c r="D31" s="799"/>
      <c r="E31" s="799"/>
      <c r="F31" s="343"/>
      <c r="G31" s="781"/>
      <c r="H31" s="805"/>
      <c r="I31" s="354"/>
      <c r="J31" s="343" t="s">
        <v>313</v>
      </c>
      <c r="K31" s="343" t="s">
        <v>292</v>
      </c>
      <c r="L31" s="365">
        <v>1.5200000000000001E-3</v>
      </c>
      <c r="M31" s="356">
        <v>23.8</v>
      </c>
      <c r="N31" s="356">
        <v>1</v>
      </c>
      <c r="O31" s="356"/>
      <c r="P31" s="355">
        <v>0.9682400000000001</v>
      </c>
      <c r="Q31" s="355">
        <v>23.044112000000002</v>
      </c>
      <c r="R31" s="357">
        <v>0.9682400000000001</v>
      </c>
      <c r="S31" s="358">
        <v>0</v>
      </c>
    </row>
    <row r="32" spans="1:19" ht="15.75" thickBot="1">
      <c r="A32" s="774"/>
      <c r="B32" s="800"/>
      <c r="C32" s="374"/>
      <c r="D32" s="800"/>
      <c r="E32" s="800"/>
      <c r="F32" s="374"/>
      <c r="G32" s="782"/>
      <c r="H32" s="806"/>
      <c r="I32" s="375"/>
      <c r="J32" s="374" t="s">
        <v>314</v>
      </c>
      <c r="K32" s="374" t="s">
        <v>292</v>
      </c>
      <c r="L32" s="376">
        <v>5.0549999999999996E-3</v>
      </c>
      <c r="M32" s="377">
        <v>23.8</v>
      </c>
      <c r="N32" s="377">
        <v>1</v>
      </c>
      <c r="O32" s="377"/>
      <c r="P32" s="378">
        <v>3.2200349999999998</v>
      </c>
      <c r="Q32" s="378">
        <v>76.636832999999996</v>
      </c>
      <c r="R32" s="379">
        <v>3.2200349999999998</v>
      </c>
      <c r="S32" s="360">
        <v>0</v>
      </c>
    </row>
    <row r="33" spans="1:19">
      <c r="A33" s="807">
        <v>804023</v>
      </c>
      <c r="B33" s="392"/>
      <c r="C33" s="343"/>
      <c r="D33" s="778" t="s">
        <v>326</v>
      </c>
      <c r="E33" s="393"/>
      <c r="F33" s="343"/>
      <c r="G33" s="781">
        <v>1383</v>
      </c>
      <c r="H33" s="394"/>
      <c r="I33" s="354"/>
      <c r="J33" s="348" t="s">
        <v>327</v>
      </c>
      <c r="K33" s="348" t="s">
        <v>321</v>
      </c>
      <c r="L33" s="380">
        <v>0.35399999999999998</v>
      </c>
      <c r="M33" s="350">
        <v>23.8</v>
      </c>
      <c r="N33" s="350">
        <v>1</v>
      </c>
      <c r="O33" s="350"/>
      <c r="P33" s="349">
        <v>489.58199999999999</v>
      </c>
      <c r="Q33" s="349">
        <v>11652.051600000001</v>
      </c>
      <c r="R33" s="351">
        <v>489.58199999999999</v>
      </c>
      <c r="S33" s="352">
        <v>0</v>
      </c>
    </row>
    <row r="34" spans="1:19">
      <c r="A34" s="808"/>
      <c r="B34" s="798">
        <v>1109671</v>
      </c>
      <c r="C34" s="343"/>
      <c r="D34" s="787"/>
      <c r="E34" s="798" t="s">
        <v>322</v>
      </c>
      <c r="F34" s="343"/>
      <c r="G34" s="781"/>
      <c r="H34" s="804">
        <v>4.3E-3</v>
      </c>
      <c r="I34" s="354"/>
      <c r="J34" s="343" t="s">
        <v>303</v>
      </c>
      <c r="K34" s="343" t="s">
        <v>289</v>
      </c>
      <c r="L34" s="365">
        <v>7.1055780000000004E-3</v>
      </c>
      <c r="M34" s="356">
        <v>14.2</v>
      </c>
      <c r="N34" s="356">
        <v>18.8</v>
      </c>
      <c r="O34" s="356"/>
      <c r="P34" s="355">
        <v>9.8270143740000009</v>
      </c>
      <c r="Q34" s="355">
        <v>139.5436041108</v>
      </c>
      <c r="R34" s="357">
        <v>184.74787023120001</v>
      </c>
      <c r="S34" s="358">
        <v>0</v>
      </c>
    </row>
    <row r="35" spans="1:19">
      <c r="A35" s="808"/>
      <c r="B35" s="810"/>
      <c r="C35" s="343"/>
      <c r="D35" s="787"/>
      <c r="E35" s="810"/>
      <c r="F35" s="343"/>
      <c r="G35" s="781"/>
      <c r="H35" s="816"/>
      <c r="I35" s="354"/>
      <c r="J35" s="343" t="s">
        <v>306</v>
      </c>
      <c r="K35" s="343" t="s">
        <v>292</v>
      </c>
      <c r="L35" s="365">
        <v>1.557976E-3</v>
      </c>
      <c r="M35" s="356">
        <v>23.8</v>
      </c>
      <c r="N35" s="356">
        <v>1</v>
      </c>
      <c r="O35" s="356"/>
      <c r="P35" s="355">
        <v>2.1546808080000002</v>
      </c>
      <c r="Q35" s="355">
        <v>51.281403230400002</v>
      </c>
      <c r="R35" s="357">
        <v>2.1546808080000002</v>
      </c>
      <c r="S35" s="358">
        <v>0</v>
      </c>
    </row>
    <row r="36" spans="1:19">
      <c r="A36" s="808"/>
      <c r="B36" s="811">
        <v>1106165</v>
      </c>
      <c r="C36" s="343"/>
      <c r="D36" s="787"/>
      <c r="E36" s="813" t="s">
        <v>323</v>
      </c>
      <c r="F36" s="343"/>
      <c r="G36" s="781"/>
      <c r="H36" s="789">
        <v>0.22500000000000001</v>
      </c>
      <c r="I36" s="354"/>
      <c r="J36" s="366" t="s">
        <v>324</v>
      </c>
      <c r="K36" s="366" t="s">
        <v>289</v>
      </c>
      <c r="L36" s="368">
        <v>0.17752500000000002</v>
      </c>
      <c r="M36" s="369">
        <v>27.2</v>
      </c>
      <c r="N36" s="369">
        <v>1</v>
      </c>
      <c r="O36" s="369"/>
      <c r="P36" s="370">
        <v>245.51707500000003</v>
      </c>
      <c r="Q36" s="370">
        <v>6678.064440000001</v>
      </c>
      <c r="R36" s="371">
        <v>245.51707500000003</v>
      </c>
      <c r="S36" s="372">
        <v>0</v>
      </c>
    </row>
    <row r="37" spans="1:19" ht="22.5">
      <c r="A37" s="808"/>
      <c r="B37" s="811"/>
      <c r="C37" s="815">
        <v>1107892</v>
      </c>
      <c r="D37" s="787"/>
      <c r="E37" s="813"/>
      <c r="F37" s="815" t="s">
        <v>301</v>
      </c>
      <c r="G37" s="781"/>
      <c r="H37" s="790"/>
      <c r="I37" s="842">
        <v>0.7</v>
      </c>
      <c r="J37" s="343" t="s">
        <v>325</v>
      </c>
      <c r="K37" s="343" t="s">
        <v>292</v>
      </c>
      <c r="L37" s="365">
        <v>1.3387499999999999E-4</v>
      </c>
      <c r="M37" s="356">
        <v>23.8</v>
      </c>
      <c r="N37" s="356">
        <v>1</v>
      </c>
      <c r="O37" s="356"/>
      <c r="P37" s="355">
        <v>0.18514912499999997</v>
      </c>
      <c r="Q37" s="355">
        <v>4.4065491749999994</v>
      </c>
      <c r="R37" s="357">
        <v>0.18514912499999997</v>
      </c>
      <c r="S37" s="358">
        <v>0</v>
      </c>
    </row>
    <row r="38" spans="1:19">
      <c r="A38" s="808"/>
      <c r="B38" s="799"/>
      <c r="C38" s="815"/>
      <c r="D38" s="787"/>
      <c r="E38" s="802"/>
      <c r="F38" s="815"/>
      <c r="G38" s="781"/>
      <c r="H38" s="790"/>
      <c r="I38" s="843"/>
      <c r="J38" s="343" t="s">
        <v>303</v>
      </c>
      <c r="K38" s="343" t="s">
        <v>289</v>
      </c>
      <c r="L38" s="365">
        <v>0.14962657499999998</v>
      </c>
      <c r="M38" s="356">
        <v>14.2</v>
      </c>
      <c r="N38" s="356">
        <v>18.8</v>
      </c>
      <c r="O38" s="356"/>
      <c r="P38" s="355">
        <v>206.93355322499997</v>
      </c>
      <c r="Q38" s="355">
        <v>2938.4564557949993</v>
      </c>
      <c r="R38" s="357">
        <v>3890.3508006299994</v>
      </c>
      <c r="S38" s="358">
        <v>0</v>
      </c>
    </row>
    <row r="39" spans="1:19">
      <c r="A39" s="808"/>
      <c r="B39" s="799"/>
      <c r="C39" s="815"/>
      <c r="D39" s="787"/>
      <c r="E39" s="802"/>
      <c r="F39" s="815"/>
      <c r="G39" s="781"/>
      <c r="H39" s="790"/>
      <c r="I39" s="843"/>
      <c r="J39" s="343" t="s">
        <v>304</v>
      </c>
      <c r="K39" s="343" t="s">
        <v>289</v>
      </c>
      <c r="L39" s="365">
        <v>8.6831324999999987E-2</v>
      </c>
      <c r="M39" s="356">
        <v>27.2</v>
      </c>
      <c r="N39" s="356">
        <v>1</v>
      </c>
      <c r="O39" s="356"/>
      <c r="P39" s="355">
        <v>120.08772247499998</v>
      </c>
      <c r="Q39" s="355">
        <v>3266.3860513199993</v>
      </c>
      <c r="R39" s="357">
        <v>120.08772247499998</v>
      </c>
      <c r="S39" s="358">
        <v>0</v>
      </c>
    </row>
    <row r="40" spans="1:19">
      <c r="A40" s="808"/>
      <c r="B40" s="799"/>
      <c r="C40" s="815"/>
      <c r="D40" s="787"/>
      <c r="E40" s="802"/>
      <c r="F40" s="815"/>
      <c r="G40" s="781"/>
      <c r="H40" s="790"/>
      <c r="I40" s="843"/>
      <c r="J40" s="343" t="s">
        <v>305</v>
      </c>
      <c r="K40" s="343" t="s">
        <v>289</v>
      </c>
      <c r="L40" s="365">
        <v>8.6831324999999987E-2</v>
      </c>
      <c r="M40" s="356">
        <v>27.2</v>
      </c>
      <c r="N40" s="356">
        <v>1</v>
      </c>
      <c r="O40" s="356"/>
      <c r="P40" s="355">
        <v>120.08772247499998</v>
      </c>
      <c r="Q40" s="355">
        <v>3266.3860513199993</v>
      </c>
      <c r="R40" s="357">
        <v>120.08772247499998</v>
      </c>
      <c r="S40" s="358">
        <v>0</v>
      </c>
    </row>
    <row r="41" spans="1:19">
      <c r="A41" s="808"/>
      <c r="B41" s="812"/>
      <c r="C41" s="815"/>
      <c r="D41" s="787"/>
      <c r="E41" s="814"/>
      <c r="F41" s="815"/>
      <c r="G41" s="781"/>
      <c r="H41" s="785"/>
      <c r="I41" s="844"/>
      <c r="J41" s="366" t="s">
        <v>306</v>
      </c>
      <c r="K41" s="366" t="s">
        <v>292</v>
      </c>
      <c r="L41" s="368">
        <v>4.4438625000000002E-2</v>
      </c>
      <c r="M41" s="369">
        <v>23.8</v>
      </c>
      <c r="N41" s="369">
        <v>1</v>
      </c>
      <c r="O41" s="369"/>
      <c r="P41" s="370">
        <v>61.458618375</v>
      </c>
      <c r="Q41" s="370">
        <v>1462.7151173250002</v>
      </c>
      <c r="R41" s="371">
        <v>61.458618375</v>
      </c>
      <c r="S41" s="372">
        <v>0</v>
      </c>
    </row>
    <row r="42" spans="1:19">
      <c r="A42" s="808"/>
      <c r="B42" s="798">
        <v>3103302</v>
      </c>
      <c r="C42" s="343"/>
      <c r="D42" s="787"/>
      <c r="E42" s="801" t="s">
        <v>311</v>
      </c>
      <c r="F42" s="343"/>
      <c r="G42" s="781"/>
      <c r="H42" s="804">
        <v>0.6</v>
      </c>
      <c r="I42" s="354"/>
      <c r="J42" s="343" t="s">
        <v>312</v>
      </c>
      <c r="K42" s="343" t="s">
        <v>292</v>
      </c>
      <c r="L42" s="365">
        <v>1.8E-5</v>
      </c>
      <c r="M42" s="356">
        <v>23.8</v>
      </c>
      <c r="N42" s="356">
        <v>1</v>
      </c>
      <c r="O42" s="356"/>
      <c r="P42" s="355">
        <v>2.4893999999999999E-2</v>
      </c>
      <c r="Q42" s="355">
        <v>0.59247720000000004</v>
      </c>
      <c r="R42" s="357">
        <v>2.4893999999999999E-2</v>
      </c>
      <c r="S42" s="358">
        <v>0</v>
      </c>
    </row>
    <row r="43" spans="1:19">
      <c r="A43" s="808"/>
      <c r="B43" s="799"/>
      <c r="C43" s="343"/>
      <c r="D43" s="787"/>
      <c r="E43" s="802"/>
      <c r="F43" s="343"/>
      <c r="G43" s="781"/>
      <c r="H43" s="805"/>
      <c r="I43" s="354"/>
      <c r="J43" s="343" t="s">
        <v>313</v>
      </c>
      <c r="K43" s="343" t="s">
        <v>292</v>
      </c>
      <c r="L43" s="365">
        <v>1.8240000000000001E-3</v>
      </c>
      <c r="M43" s="356">
        <v>23.8</v>
      </c>
      <c r="N43" s="356">
        <v>1</v>
      </c>
      <c r="O43" s="356"/>
      <c r="P43" s="355">
        <v>2.5225919999999999</v>
      </c>
      <c r="Q43" s="355">
        <v>60.0376896</v>
      </c>
      <c r="R43" s="357">
        <v>2.5225919999999999</v>
      </c>
      <c r="S43" s="358">
        <v>0</v>
      </c>
    </row>
    <row r="44" spans="1:19" ht="15.75" thickBot="1">
      <c r="A44" s="809"/>
      <c r="B44" s="800"/>
      <c r="C44" s="374"/>
      <c r="D44" s="791"/>
      <c r="E44" s="803"/>
      <c r="F44" s="374"/>
      <c r="G44" s="782"/>
      <c r="H44" s="806"/>
      <c r="I44" s="375"/>
      <c r="J44" s="374" t="s">
        <v>314</v>
      </c>
      <c r="K44" s="374" t="s">
        <v>292</v>
      </c>
      <c r="L44" s="376">
        <v>6.0659999999999993E-3</v>
      </c>
      <c r="M44" s="377">
        <v>23.8</v>
      </c>
      <c r="N44" s="377">
        <v>1</v>
      </c>
      <c r="O44" s="377"/>
      <c r="P44" s="378">
        <v>8.3892779999999991</v>
      </c>
      <c r="Q44" s="378">
        <v>199.66481639999998</v>
      </c>
      <c r="R44" s="379">
        <v>8.3892779999999991</v>
      </c>
      <c r="S44" s="360">
        <v>0</v>
      </c>
    </row>
    <row r="45" spans="1:19">
      <c r="A45" s="807">
        <v>804031</v>
      </c>
      <c r="B45" s="392"/>
      <c r="C45" s="343"/>
      <c r="D45" s="778" t="s">
        <v>497</v>
      </c>
      <c r="E45" s="393"/>
      <c r="F45" s="343"/>
      <c r="G45" s="781">
        <v>9</v>
      </c>
      <c r="H45" s="394"/>
      <c r="I45" s="354"/>
      <c r="J45" s="348" t="s">
        <v>498</v>
      </c>
      <c r="K45" s="348" t="s">
        <v>321</v>
      </c>
      <c r="L45" s="380">
        <v>0.54461999999999999</v>
      </c>
      <c r="M45" s="350">
        <v>23.8</v>
      </c>
      <c r="N45" s="350">
        <v>1</v>
      </c>
      <c r="O45" s="350"/>
      <c r="P45" s="349">
        <v>4.90158</v>
      </c>
      <c r="Q45" s="349">
        <v>116.65760400000001</v>
      </c>
      <c r="R45" s="351">
        <v>4.90158</v>
      </c>
      <c r="S45" s="352">
        <v>0</v>
      </c>
    </row>
    <row r="46" spans="1:19">
      <c r="A46" s="808"/>
      <c r="B46" s="798">
        <v>1109671</v>
      </c>
      <c r="C46" s="343"/>
      <c r="D46" s="787"/>
      <c r="E46" s="798" t="s">
        <v>322</v>
      </c>
      <c r="F46" s="343"/>
      <c r="G46" s="781"/>
      <c r="H46" s="804">
        <v>4.8500000000000001E-3</v>
      </c>
      <c r="I46" s="354"/>
      <c r="J46" s="343" t="s">
        <v>303</v>
      </c>
      <c r="K46" s="343" t="s">
        <v>289</v>
      </c>
      <c r="L46" s="365">
        <v>8.0144310000000007E-3</v>
      </c>
      <c r="M46" s="356">
        <v>14.2</v>
      </c>
      <c r="N46" s="356">
        <v>18.8</v>
      </c>
      <c r="O46" s="356"/>
      <c r="P46" s="355">
        <v>7.2129879000000008E-2</v>
      </c>
      <c r="Q46" s="355">
        <v>1.0242442818000002</v>
      </c>
      <c r="R46" s="357">
        <v>1.3560417252000001</v>
      </c>
      <c r="S46" s="358">
        <v>0</v>
      </c>
    </row>
    <row r="47" spans="1:19">
      <c r="A47" s="808"/>
      <c r="B47" s="810"/>
      <c r="C47" s="343"/>
      <c r="D47" s="787"/>
      <c r="E47" s="810"/>
      <c r="F47" s="343"/>
      <c r="G47" s="781"/>
      <c r="H47" s="816"/>
      <c r="I47" s="354"/>
      <c r="J47" s="366" t="s">
        <v>306</v>
      </c>
      <c r="K47" s="366" t="s">
        <v>292</v>
      </c>
      <c r="L47" s="368">
        <v>1.7572519999999999E-3</v>
      </c>
      <c r="M47" s="356">
        <v>23.8</v>
      </c>
      <c r="N47" s="356">
        <v>1</v>
      </c>
      <c r="O47" s="369"/>
      <c r="P47" s="370">
        <v>1.5815268E-2</v>
      </c>
      <c r="Q47" s="370">
        <v>0.37640337840000004</v>
      </c>
      <c r="R47" s="371">
        <v>1.5815268E-2</v>
      </c>
      <c r="S47" s="372">
        <v>0</v>
      </c>
    </row>
    <row r="48" spans="1:19">
      <c r="A48" s="808"/>
      <c r="B48" s="811">
        <v>1106165</v>
      </c>
      <c r="C48" s="343"/>
      <c r="D48" s="787"/>
      <c r="E48" s="813" t="s">
        <v>323</v>
      </c>
      <c r="F48" s="343"/>
      <c r="G48" s="781"/>
      <c r="H48" s="789">
        <v>0.308</v>
      </c>
      <c r="I48" s="354"/>
      <c r="J48" s="227" t="s">
        <v>324</v>
      </c>
      <c r="K48" s="227" t="s">
        <v>289</v>
      </c>
      <c r="L48" s="518">
        <v>0.24301200000000001</v>
      </c>
      <c r="M48" s="369">
        <v>27.2</v>
      </c>
      <c r="N48" s="369">
        <v>1</v>
      </c>
      <c r="O48" s="382"/>
      <c r="P48" s="383">
        <v>2.1871080000000003</v>
      </c>
      <c r="Q48" s="383">
        <v>59.489337600000006</v>
      </c>
      <c r="R48" s="384">
        <v>2.1871080000000003</v>
      </c>
      <c r="S48" s="385">
        <v>0</v>
      </c>
    </row>
    <row r="49" spans="1:19" ht="22.5">
      <c r="A49" s="808"/>
      <c r="B49" s="811"/>
      <c r="C49" s="815">
        <v>1107892</v>
      </c>
      <c r="D49" s="787"/>
      <c r="E49" s="813"/>
      <c r="F49" s="815" t="s">
        <v>301</v>
      </c>
      <c r="G49" s="781"/>
      <c r="H49" s="790"/>
      <c r="I49" s="795">
        <v>0.7</v>
      </c>
      <c r="J49" s="343" t="s">
        <v>325</v>
      </c>
      <c r="K49" s="343" t="s">
        <v>292</v>
      </c>
      <c r="L49" s="365">
        <v>1.8325999999999998E-4</v>
      </c>
      <c r="M49" s="356">
        <v>23.8</v>
      </c>
      <c r="N49" s="356">
        <v>1</v>
      </c>
      <c r="O49" s="356"/>
      <c r="P49" s="355">
        <v>1.6493399999999998E-3</v>
      </c>
      <c r="Q49" s="355">
        <v>3.9254291999999996E-2</v>
      </c>
      <c r="R49" s="357">
        <v>1.6493399999999998E-3</v>
      </c>
      <c r="S49" s="358">
        <v>0</v>
      </c>
    </row>
    <row r="50" spans="1:19">
      <c r="A50" s="808"/>
      <c r="B50" s="799"/>
      <c r="C50" s="815"/>
      <c r="D50" s="787"/>
      <c r="E50" s="802"/>
      <c r="F50" s="815"/>
      <c r="G50" s="781"/>
      <c r="H50" s="790"/>
      <c r="I50" s="796"/>
      <c r="J50" s="343" t="s">
        <v>303</v>
      </c>
      <c r="K50" s="343" t="s">
        <v>289</v>
      </c>
      <c r="L50" s="365">
        <v>0.20482215600000001</v>
      </c>
      <c r="M50" s="356">
        <v>14.2</v>
      </c>
      <c r="N50" s="356">
        <v>18.8</v>
      </c>
      <c r="O50" s="356"/>
      <c r="P50" s="355">
        <v>1.8433994040000001</v>
      </c>
      <c r="Q50" s="355">
        <v>26.176271536800002</v>
      </c>
      <c r="R50" s="357">
        <v>34.655908795200006</v>
      </c>
      <c r="S50" s="358">
        <v>0</v>
      </c>
    </row>
    <row r="51" spans="1:19">
      <c r="A51" s="808"/>
      <c r="B51" s="799"/>
      <c r="C51" s="815"/>
      <c r="D51" s="787"/>
      <c r="E51" s="802"/>
      <c r="F51" s="815"/>
      <c r="G51" s="781"/>
      <c r="H51" s="790"/>
      <c r="I51" s="796"/>
      <c r="J51" s="343" t="s">
        <v>304</v>
      </c>
      <c r="K51" s="343" t="s">
        <v>289</v>
      </c>
      <c r="L51" s="365">
        <v>0.11886243599999997</v>
      </c>
      <c r="M51" s="356">
        <v>27.2</v>
      </c>
      <c r="N51" s="356">
        <v>1</v>
      </c>
      <c r="O51" s="356"/>
      <c r="P51" s="355">
        <v>1.0697619239999998</v>
      </c>
      <c r="Q51" s="355">
        <v>29.097524332799996</v>
      </c>
      <c r="R51" s="357">
        <v>1.0697619239999998</v>
      </c>
      <c r="S51" s="358">
        <v>0</v>
      </c>
    </row>
    <row r="52" spans="1:19">
      <c r="A52" s="808"/>
      <c r="B52" s="799"/>
      <c r="C52" s="815"/>
      <c r="D52" s="787"/>
      <c r="E52" s="802"/>
      <c r="F52" s="815"/>
      <c r="G52" s="781"/>
      <c r="H52" s="790"/>
      <c r="I52" s="796"/>
      <c r="J52" s="343" t="s">
        <v>305</v>
      </c>
      <c r="K52" s="343" t="s">
        <v>289</v>
      </c>
      <c r="L52" s="365">
        <v>0.11886243599999997</v>
      </c>
      <c r="M52" s="356">
        <v>27.2</v>
      </c>
      <c r="N52" s="356">
        <v>1</v>
      </c>
      <c r="O52" s="356"/>
      <c r="P52" s="355">
        <v>1.0697619239999998</v>
      </c>
      <c r="Q52" s="355">
        <v>29.097524332799996</v>
      </c>
      <c r="R52" s="357">
        <v>1.0697619239999998</v>
      </c>
      <c r="S52" s="358">
        <v>0</v>
      </c>
    </row>
    <row r="53" spans="1:19">
      <c r="A53" s="808"/>
      <c r="B53" s="812"/>
      <c r="C53" s="815"/>
      <c r="D53" s="787"/>
      <c r="E53" s="814"/>
      <c r="F53" s="815"/>
      <c r="G53" s="781"/>
      <c r="H53" s="785"/>
      <c r="I53" s="797"/>
      <c r="J53" s="366" t="s">
        <v>306</v>
      </c>
      <c r="K53" s="366" t="s">
        <v>292</v>
      </c>
      <c r="L53" s="368">
        <v>6.0831539999999996E-2</v>
      </c>
      <c r="M53" s="369">
        <v>23.8</v>
      </c>
      <c r="N53" s="369">
        <v>1</v>
      </c>
      <c r="O53" s="369"/>
      <c r="P53" s="370">
        <v>0.54748385999999993</v>
      </c>
      <c r="Q53" s="370">
        <v>13.030115867999999</v>
      </c>
      <c r="R53" s="371">
        <v>0.54748385999999993</v>
      </c>
      <c r="S53" s="372">
        <v>0</v>
      </c>
    </row>
    <row r="54" spans="1:19">
      <c r="A54" s="808"/>
      <c r="B54" s="798">
        <v>3103302</v>
      </c>
      <c r="C54" s="343"/>
      <c r="D54" s="787"/>
      <c r="E54" s="801" t="s">
        <v>311</v>
      </c>
      <c r="F54" s="343"/>
      <c r="G54" s="781"/>
      <c r="H54" s="804">
        <v>0.7</v>
      </c>
      <c r="I54" s="354"/>
      <c r="J54" s="343" t="s">
        <v>312</v>
      </c>
      <c r="K54" s="343" t="s">
        <v>292</v>
      </c>
      <c r="L54" s="365">
        <v>2.0999999999999999E-5</v>
      </c>
      <c r="M54" s="356">
        <v>23.8</v>
      </c>
      <c r="N54" s="356">
        <v>1</v>
      </c>
      <c r="O54" s="356"/>
      <c r="P54" s="355">
        <v>1.8899999999999999E-4</v>
      </c>
      <c r="Q54" s="355">
        <v>4.4981999999999999E-3</v>
      </c>
      <c r="R54" s="357">
        <v>1.8899999999999999E-4</v>
      </c>
      <c r="S54" s="358">
        <v>0</v>
      </c>
    </row>
    <row r="55" spans="1:19">
      <c r="A55" s="808"/>
      <c r="B55" s="799"/>
      <c r="C55" s="343"/>
      <c r="D55" s="787"/>
      <c r="E55" s="802"/>
      <c r="F55" s="343"/>
      <c r="G55" s="781"/>
      <c r="H55" s="805"/>
      <c r="I55" s="354"/>
      <c r="J55" s="343" t="s">
        <v>313</v>
      </c>
      <c r="K55" s="343" t="s">
        <v>292</v>
      </c>
      <c r="L55" s="365">
        <v>2.1280000000000001E-3</v>
      </c>
      <c r="M55" s="356">
        <v>23.8</v>
      </c>
      <c r="N55" s="356">
        <v>1</v>
      </c>
      <c r="O55" s="356"/>
      <c r="P55" s="355">
        <v>1.9152000000000002E-2</v>
      </c>
      <c r="Q55" s="355">
        <v>0.45581760000000004</v>
      </c>
      <c r="R55" s="357">
        <v>1.9152000000000002E-2</v>
      </c>
      <c r="S55" s="358">
        <v>0</v>
      </c>
    </row>
    <row r="56" spans="1:19" ht="15.75" thickBot="1">
      <c r="A56" s="809"/>
      <c r="B56" s="800"/>
      <c r="C56" s="374"/>
      <c r="D56" s="791"/>
      <c r="E56" s="803"/>
      <c r="F56" s="374"/>
      <c r="G56" s="782"/>
      <c r="H56" s="806"/>
      <c r="I56" s="375"/>
      <c r="J56" s="374" t="s">
        <v>314</v>
      </c>
      <c r="K56" s="374" t="s">
        <v>292</v>
      </c>
      <c r="L56" s="376">
        <v>7.0769999999999991E-3</v>
      </c>
      <c r="M56" s="377">
        <v>23.8</v>
      </c>
      <c r="N56" s="377">
        <v>1</v>
      </c>
      <c r="O56" s="377"/>
      <c r="P56" s="378">
        <v>6.3692999999999986E-2</v>
      </c>
      <c r="Q56" s="378">
        <v>1.5158933999999997</v>
      </c>
      <c r="R56" s="379">
        <v>6.3692999999999986E-2</v>
      </c>
      <c r="S56" s="360">
        <v>0</v>
      </c>
    </row>
    <row r="57" spans="1:19" ht="22.5">
      <c r="A57" s="775">
        <v>804081</v>
      </c>
      <c r="B57" s="778">
        <v>1107892</v>
      </c>
      <c r="C57" s="342"/>
      <c r="D57" s="778" t="s">
        <v>499</v>
      </c>
      <c r="E57" s="780" t="s">
        <v>301</v>
      </c>
      <c r="F57" s="345"/>
      <c r="G57" s="780">
        <v>8</v>
      </c>
      <c r="H57" s="784">
        <v>0.93200000000000005</v>
      </c>
      <c r="I57" s="346"/>
      <c r="J57" s="342" t="s">
        <v>302</v>
      </c>
      <c r="K57" s="342" t="s">
        <v>292</v>
      </c>
      <c r="L57" s="361">
        <v>7.9219999999999996E-4</v>
      </c>
      <c r="M57" s="362">
        <v>23.8</v>
      </c>
      <c r="N57" s="362">
        <v>1</v>
      </c>
      <c r="O57" s="362"/>
      <c r="P57" s="363">
        <v>6.3375999999999997E-3</v>
      </c>
      <c r="Q57" s="363">
        <v>0.15083488</v>
      </c>
      <c r="R57" s="364">
        <v>6.3375999999999997E-3</v>
      </c>
      <c r="S57" s="358">
        <v>0</v>
      </c>
    </row>
    <row r="58" spans="1:19">
      <c r="A58" s="776"/>
      <c r="B58" s="787"/>
      <c r="C58" s="343"/>
      <c r="D58" s="787"/>
      <c r="E58" s="781"/>
      <c r="F58" s="354"/>
      <c r="G58" s="781"/>
      <c r="H58" s="790"/>
      <c r="I58" s="359"/>
      <c r="J58" s="343" t="s">
        <v>303</v>
      </c>
      <c r="K58" s="343" t="s">
        <v>289</v>
      </c>
      <c r="L58" s="365">
        <v>0.88540932000000006</v>
      </c>
      <c r="M58" s="356">
        <v>14.2</v>
      </c>
      <c r="N58" s="356">
        <v>18.8</v>
      </c>
      <c r="O58" s="356"/>
      <c r="P58" s="355">
        <v>7.0832745600000004</v>
      </c>
      <c r="Q58" s="355">
        <v>100.58249875200001</v>
      </c>
      <c r="R58" s="357">
        <v>133.165561728</v>
      </c>
      <c r="S58" s="358">
        <v>0</v>
      </c>
    </row>
    <row r="59" spans="1:19">
      <c r="A59" s="776"/>
      <c r="B59" s="787"/>
      <c r="C59" s="343"/>
      <c r="D59" s="787"/>
      <c r="E59" s="781"/>
      <c r="F59" s="354"/>
      <c r="G59" s="781"/>
      <c r="H59" s="790"/>
      <c r="I59" s="359"/>
      <c r="J59" s="343" t="s">
        <v>304</v>
      </c>
      <c r="K59" s="343" t="s">
        <v>289</v>
      </c>
      <c r="L59" s="365">
        <v>0.51382092000000001</v>
      </c>
      <c r="M59" s="356">
        <v>27.2</v>
      </c>
      <c r="N59" s="356">
        <v>1</v>
      </c>
      <c r="O59" s="356"/>
      <c r="P59" s="355">
        <v>4.1105673600000001</v>
      </c>
      <c r="Q59" s="355">
        <v>111.80743219199999</v>
      </c>
      <c r="R59" s="357">
        <v>4.1105673600000001</v>
      </c>
      <c r="S59" s="358">
        <v>0</v>
      </c>
    </row>
    <row r="60" spans="1:19">
      <c r="A60" s="776"/>
      <c r="B60" s="787"/>
      <c r="C60" s="343"/>
      <c r="D60" s="787"/>
      <c r="E60" s="781"/>
      <c r="F60" s="354"/>
      <c r="G60" s="781"/>
      <c r="H60" s="790"/>
      <c r="I60" s="359"/>
      <c r="J60" s="343" t="s">
        <v>305</v>
      </c>
      <c r="K60" s="343" t="s">
        <v>289</v>
      </c>
      <c r="L60" s="365">
        <v>0.51382092000000001</v>
      </c>
      <c r="M60" s="356">
        <v>27.2</v>
      </c>
      <c r="N60" s="356">
        <v>1</v>
      </c>
      <c r="O60" s="356"/>
      <c r="P60" s="355">
        <v>4.1105673600000001</v>
      </c>
      <c r="Q60" s="355">
        <v>111.80743219199999</v>
      </c>
      <c r="R60" s="357">
        <v>4.1105673600000001</v>
      </c>
      <c r="S60" s="358">
        <v>0</v>
      </c>
    </row>
    <row r="61" spans="1:19">
      <c r="A61" s="776"/>
      <c r="B61" s="779"/>
      <c r="C61" s="343"/>
      <c r="D61" s="787"/>
      <c r="E61" s="783"/>
      <c r="F61" s="354"/>
      <c r="G61" s="781"/>
      <c r="H61" s="785"/>
      <c r="I61" s="359"/>
      <c r="J61" s="366" t="s">
        <v>306</v>
      </c>
      <c r="K61" s="366" t="s">
        <v>292</v>
      </c>
      <c r="L61" s="368">
        <v>0.26296380000000003</v>
      </c>
      <c r="M61" s="369">
        <v>23.8</v>
      </c>
      <c r="N61" s="369">
        <v>1</v>
      </c>
      <c r="O61" s="369"/>
      <c r="P61" s="370">
        <v>2.1037104000000002</v>
      </c>
      <c r="Q61" s="370">
        <v>50.068307520000005</v>
      </c>
      <c r="R61" s="371">
        <v>2.1037104000000002</v>
      </c>
      <c r="S61" s="372">
        <v>0</v>
      </c>
    </row>
    <row r="62" spans="1:19">
      <c r="A62" s="776"/>
      <c r="B62" s="786">
        <v>3103302</v>
      </c>
      <c r="C62" s="343"/>
      <c r="D62" s="787"/>
      <c r="E62" s="788" t="s">
        <v>311</v>
      </c>
      <c r="F62" s="354"/>
      <c r="G62" s="781"/>
      <c r="H62" s="789">
        <v>4.17</v>
      </c>
      <c r="I62" s="359"/>
      <c r="J62" s="343" t="s">
        <v>312</v>
      </c>
      <c r="K62" s="343" t="s">
        <v>292</v>
      </c>
      <c r="L62" s="365">
        <v>1.2510000000000001E-4</v>
      </c>
      <c r="M62" s="356">
        <v>23.8</v>
      </c>
      <c r="N62" s="356">
        <v>1</v>
      </c>
      <c r="O62" s="356"/>
      <c r="P62" s="355">
        <v>1.0008E-3</v>
      </c>
      <c r="Q62" s="355">
        <v>2.3819040000000003E-2</v>
      </c>
      <c r="R62" s="357">
        <v>1.0008E-3</v>
      </c>
      <c r="S62" s="358">
        <v>0</v>
      </c>
    </row>
    <row r="63" spans="1:19">
      <c r="A63" s="776"/>
      <c r="B63" s="787"/>
      <c r="C63" s="343"/>
      <c r="D63" s="787"/>
      <c r="E63" s="781"/>
      <c r="F63" s="354"/>
      <c r="G63" s="781"/>
      <c r="H63" s="790"/>
      <c r="I63" s="359"/>
      <c r="J63" s="343" t="s">
        <v>313</v>
      </c>
      <c r="K63" s="343" t="s">
        <v>292</v>
      </c>
      <c r="L63" s="365">
        <v>1.26768E-2</v>
      </c>
      <c r="M63" s="356">
        <v>23.8</v>
      </c>
      <c r="N63" s="356">
        <v>1</v>
      </c>
      <c r="O63" s="356"/>
      <c r="P63" s="355">
        <v>0.1014144</v>
      </c>
      <c r="Q63" s="355">
        <v>2.41366272</v>
      </c>
      <c r="R63" s="357">
        <v>0.1014144</v>
      </c>
      <c r="S63" s="358">
        <v>0</v>
      </c>
    </row>
    <row r="64" spans="1:19" ht="15.75" thickBot="1">
      <c r="A64" s="777"/>
      <c r="B64" s="791"/>
      <c r="C64" s="374"/>
      <c r="D64" s="791"/>
      <c r="E64" s="782"/>
      <c r="F64" s="375"/>
      <c r="G64" s="782"/>
      <c r="H64" s="792"/>
      <c r="I64" s="386"/>
      <c r="J64" s="374" t="s">
        <v>314</v>
      </c>
      <c r="K64" s="374" t="s">
        <v>292</v>
      </c>
      <c r="L64" s="391">
        <v>4.2158699999999993E-2</v>
      </c>
      <c r="M64" s="377">
        <v>23.8</v>
      </c>
      <c r="N64" s="377">
        <v>1</v>
      </c>
      <c r="O64" s="377"/>
      <c r="P64" s="378">
        <v>0.33726959999999995</v>
      </c>
      <c r="Q64" s="378">
        <v>8.0270164799999986</v>
      </c>
      <c r="R64" s="379">
        <v>0.33726959999999995</v>
      </c>
      <c r="S64" s="360">
        <v>0</v>
      </c>
    </row>
    <row r="65" spans="1:19" ht="22.5">
      <c r="A65" s="775">
        <v>804101</v>
      </c>
      <c r="B65" s="778">
        <v>1107892</v>
      </c>
      <c r="C65" s="342"/>
      <c r="D65" s="778" t="s">
        <v>500</v>
      </c>
      <c r="E65" s="780" t="s">
        <v>301</v>
      </c>
      <c r="F65" s="345"/>
      <c r="G65" s="780">
        <v>1</v>
      </c>
      <c r="H65" s="784">
        <v>1.619</v>
      </c>
      <c r="I65" s="346"/>
      <c r="J65" s="342" t="s">
        <v>302</v>
      </c>
      <c r="K65" s="342" t="s">
        <v>292</v>
      </c>
      <c r="L65" s="361">
        <v>1.3761499999999998E-3</v>
      </c>
      <c r="M65" s="362">
        <v>23.8</v>
      </c>
      <c r="N65" s="362">
        <v>1</v>
      </c>
      <c r="O65" s="362"/>
      <c r="P65" s="363">
        <v>1.3761499999999998E-3</v>
      </c>
      <c r="Q65" s="363">
        <v>3.2752369999999996E-2</v>
      </c>
      <c r="R65" s="364">
        <v>1.3761499999999998E-3</v>
      </c>
      <c r="S65" s="358">
        <v>0</v>
      </c>
    </row>
    <row r="66" spans="1:19">
      <c r="A66" s="776"/>
      <c r="B66" s="787"/>
      <c r="C66" s="343"/>
      <c r="D66" s="787"/>
      <c r="E66" s="781"/>
      <c r="F66" s="354"/>
      <c r="G66" s="781"/>
      <c r="H66" s="790"/>
      <c r="I66" s="359"/>
      <c r="J66" s="343" t="s">
        <v>303</v>
      </c>
      <c r="K66" s="343" t="s">
        <v>289</v>
      </c>
      <c r="L66" s="365">
        <v>1.5380661900000001</v>
      </c>
      <c r="M66" s="356">
        <v>14.2</v>
      </c>
      <c r="N66" s="356">
        <v>18.8</v>
      </c>
      <c r="O66" s="356"/>
      <c r="P66" s="355">
        <v>1.5380661900000001</v>
      </c>
      <c r="Q66" s="355">
        <v>21.840539897999999</v>
      </c>
      <c r="R66" s="357">
        <v>28.915644372000003</v>
      </c>
      <c r="S66" s="358">
        <v>0</v>
      </c>
    </row>
    <row r="67" spans="1:19">
      <c r="A67" s="776"/>
      <c r="B67" s="787"/>
      <c r="C67" s="343"/>
      <c r="D67" s="787"/>
      <c r="E67" s="781"/>
      <c r="F67" s="354"/>
      <c r="G67" s="781"/>
      <c r="H67" s="790"/>
      <c r="I67" s="359"/>
      <c r="J67" s="343" t="s">
        <v>304</v>
      </c>
      <c r="K67" s="343" t="s">
        <v>289</v>
      </c>
      <c r="L67" s="365">
        <v>0.89257088999999989</v>
      </c>
      <c r="M67" s="356">
        <v>27.2</v>
      </c>
      <c r="N67" s="356">
        <v>1</v>
      </c>
      <c r="O67" s="356"/>
      <c r="P67" s="355">
        <v>0.89257088999999989</v>
      </c>
      <c r="Q67" s="355">
        <v>24.277928207999995</v>
      </c>
      <c r="R67" s="357">
        <v>0.89257088999999989</v>
      </c>
      <c r="S67" s="358">
        <v>0</v>
      </c>
    </row>
    <row r="68" spans="1:19">
      <c r="A68" s="776"/>
      <c r="B68" s="787"/>
      <c r="C68" s="343"/>
      <c r="D68" s="787"/>
      <c r="E68" s="781"/>
      <c r="F68" s="354"/>
      <c r="G68" s="781"/>
      <c r="H68" s="790"/>
      <c r="I68" s="359"/>
      <c r="J68" s="343" t="s">
        <v>305</v>
      </c>
      <c r="K68" s="343" t="s">
        <v>289</v>
      </c>
      <c r="L68" s="365">
        <v>0.89257088999999989</v>
      </c>
      <c r="M68" s="356">
        <v>27.2</v>
      </c>
      <c r="N68" s="356">
        <v>1</v>
      </c>
      <c r="O68" s="356"/>
      <c r="P68" s="355">
        <v>0.89257088999999989</v>
      </c>
      <c r="Q68" s="355">
        <v>24.277928207999995</v>
      </c>
      <c r="R68" s="357">
        <v>0.89257088999999989</v>
      </c>
      <c r="S68" s="358">
        <v>0</v>
      </c>
    </row>
    <row r="69" spans="1:19">
      <c r="A69" s="776"/>
      <c r="B69" s="779"/>
      <c r="C69" s="343"/>
      <c r="D69" s="787"/>
      <c r="E69" s="783"/>
      <c r="F69" s="354"/>
      <c r="G69" s="781"/>
      <c r="H69" s="785"/>
      <c r="I69" s="359"/>
      <c r="J69" s="366" t="s">
        <v>306</v>
      </c>
      <c r="K69" s="366" t="s">
        <v>292</v>
      </c>
      <c r="L69" s="368">
        <v>0.45680085000000004</v>
      </c>
      <c r="M69" s="369">
        <v>23.8</v>
      </c>
      <c r="N69" s="369">
        <v>1</v>
      </c>
      <c r="O69" s="369"/>
      <c r="P69" s="370">
        <v>0.45680085000000004</v>
      </c>
      <c r="Q69" s="370">
        <v>10.871860230000001</v>
      </c>
      <c r="R69" s="371">
        <v>0.45680085000000004</v>
      </c>
      <c r="S69" s="372">
        <v>0</v>
      </c>
    </row>
    <row r="70" spans="1:19">
      <c r="A70" s="776"/>
      <c r="B70" s="786">
        <v>3103302</v>
      </c>
      <c r="C70" s="343"/>
      <c r="D70" s="787"/>
      <c r="E70" s="788" t="s">
        <v>311</v>
      </c>
      <c r="F70" s="354"/>
      <c r="G70" s="781"/>
      <c r="H70" s="789">
        <v>6.83</v>
      </c>
      <c r="I70" s="359"/>
      <c r="J70" s="343" t="s">
        <v>312</v>
      </c>
      <c r="K70" s="343" t="s">
        <v>292</v>
      </c>
      <c r="L70" s="365">
        <v>2.0490000000000002E-4</v>
      </c>
      <c r="M70" s="356">
        <v>23.8</v>
      </c>
      <c r="N70" s="356">
        <v>1</v>
      </c>
      <c r="O70" s="356"/>
      <c r="P70" s="355">
        <v>2.0490000000000002E-4</v>
      </c>
      <c r="Q70" s="355">
        <v>4.8766200000000008E-3</v>
      </c>
      <c r="R70" s="357">
        <v>2.0490000000000002E-4</v>
      </c>
      <c r="S70" s="358">
        <v>0</v>
      </c>
    </row>
    <row r="71" spans="1:19">
      <c r="A71" s="776"/>
      <c r="B71" s="787"/>
      <c r="C71" s="343"/>
      <c r="D71" s="787"/>
      <c r="E71" s="781"/>
      <c r="F71" s="354"/>
      <c r="G71" s="781"/>
      <c r="H71" s="790"/>
      <c r="I71" s="359"/>
      <c r="J71" s="343" t="s">
        <v>313</v>
      </c>
      <c r="K71" s="343" t="s">
        <v>292</v>
      </c>
      <c r="L71" s="365">
        <v>2.0763200000000002E-2</v>
      </c>
      <c r="M71" s="356">
        <v>23.8</v>
      </c>
      <c r="N71" s="356">
        <v>1</v>
      </c>
      <c r="O71" s="356"/>
      <c r="P71" s="355">
        <v>2.0763200000000002E-2</v>
      </c>
      <c r="Q71" s="355">
        <v>0.49416416000000007</v>
      </c>
      <c r="R71" s="357">
        <v>2.0763200000000002E-2</v>
      </c>
      <c r="S71" s="358">
        <v>0</v>
      </c>
    </row>
    <row r="72" spans="1:19" ht="15.75" thickBot="1">
      <c r="A72" s="777"/>
      <c r="B72" s="791"/>
      <c r="C72" s="374"/>
      <c r="D72" s="791"/>
      <c r="E72" s="782"/>
      <c r="F72" s="375"/>
      <c r="G72" s="782"/>
      <c r="H72" s="792"/>
      <c r="I72" s="386"/>
      <c r="J72" s="374" t="s">
        <v>314</v>
      </c>
      <c r="K72" s="374" t="s">
        <v>292</v>
      </c>
      <c r="L72" s="391">
        <v>6.9051299999999996E-2</v>
      </c>
      <c r="M72" s="377">
        <v>23.8</v>
      </c>
      <c r="N72" s="377">
        <v>1</v>
      </c>
      <c r="O72" s="377"/>
      <c r="P72" s="378">
        <v>6.9051299999999996E-2</v>
      </c>
      <c r="Q72" s="378">
        <v>1.6434209399999999</v>
      </c>
      <c r="R72" s="379">
        <v>6.9051299999999996E-2</v>
      </c>
      <c r="S72" s="360">
        <v>0</v>
      </c>
    </row>
    <row r="73" spans="1:19" ht="22.5">
      <c r="A73" s="775">
        <v>330001</v>
      </c>
      <c r="B73" s="342"/>
      <c r="C73" s="342"/>
      <c r="D73" s="780" t="s">
        <v>501</v>
      </c>
      <c r="E73" s="345"/>
      <c r="F73" s="342"/>
      <c r="G73" s="780">
        <v>119</v>
      </c>
      <c r="H73" s="346"/>
      <c r="I73" s="345"/>
      <c r="J73" s="348" t="s">
        <v>502</v>
      </c>
      <c r="K73" s="348" t="s">
        <v>292</v>
      </c>
      <c r="L73" s="380">
        <v>4.2999999999999997E-2</v>
      </c>
      <c r="M73" s="350">
        <v>73.3</v>
      </c>
      <c r="N73" s="350">
        <v>1</v>
      </c>
      <c r="O73" s="350"/>
      <c r="P73" s="349">
        <v>5.117</v>
      </c>
      <c r="Q73" s="349">
        <v>375.0761</v>
      </c>
      <c r="R73" s="351">
        <v>5.117</v>
      </c>
      <c r="S73" s="352">
        <v>0</v>
      </c>
    </row>
    <row r="74" spans="1:19">
      <c r="A74" s="776"/>
      <c r="B74" s="786">
        <v>2009619</v>
      </c>
      <c r="C74" s="343"/>
      <c r="D74" s="781"/>
      <c r="E74" s="788" t="s">
        <v>315</v>
      </c>
      <c r="F74" s="343"/>
      <c r="G74" s="781"/>
      <c r="H74" s="789">
        <v>3.81</v>
      </c>
      <c r="I74" s="354"/>
      <c r="J74" s="227" t="s">
        <v>316</v>
      </c>
      <c r="K74" s="227" t="s">
        <v>292</v>
      </c>
      <c r="L74" s="381">
        <v>0.80238600000000004</v>
      </c>
      <c r="M74" s="382">
        <v>23.8</v>
      </c>
      <c r="N74" s="382">
        <v>1</v>
      </c>
      <c r="O74" s="382"/>
      <c r="P74" s="383">
        <v>95.483934000000005</v>
      </c>
      <c r="Q74" s="383">
        <v>2272.5176292000001</v>
      </c>
      <c r="R74" s="384">
        <v>95.483934000000005</v>
      </c>
      <c r="S74" s="385">
        <v>0</v>
      </c>
    </row>
    <row r="75" spans="1:19">
      <c r="A75" s="776"/>
      <c r="B75" s="787"/>
      <c r="C75" s="786">
        <v>1109697</v>
      </c>
      <c r="D75" s="781"/>
      <c r="E75" s="781"/>
      <c r="F75" s="788" t="s">
        <v>317</v>
      </c>
      <c r="G75" s="781"/>
      <c r="H75" s="790"/>
      <c r="I75" s="789">
        <v>1.4999999999999999E-2</v>
      </c>
      <c r="J75" s="343" t="s">
        <v>303</v>
      </c>
      <c r="K75" s="343" t="s">
        <v>289</v>
      </c>
      <c r="L75" s="365">
        <v>8.9101993500000004E-2</v>
      </c>
      <c r="M75" s="356">
        <v>14.2</v>
      </c>
      <c r="N75" s="356">
        <v>18.8</v>
      </c>
      <c r="O75" s="356"/>
      <c r="P75" s="355">
        <v>10.603137226500001</v>
      </c>
      <c r="Q75" s="355">
        <v>150.56454861630002</v>
      </c>
      <c r="R75" s="357">
        <v>199.33897985820002</v>
      </c>
      <c r="S75" s="358">
        <v>0</v>
      </c>
    </row>
    <row r="76" spans="1:19">
      <c r="A76" s="776"/>
      <c r="B76" s="787"/>
      <c r="C76" s="787"/>
      <c r="D76" s="781"/>
      <c r="E76" s="781"/>
      <c r="F76" s="781"/>
      <c r="G76" s="781"/>
      <c r="H76" s="790"/>
      <c r="I76" s="790"/>
      <c r="J76" s="343" t="s">
        <v>318</v>
      </c>
      <c r="K76" s="343" t="s">
        <v>292</v>
      </c>
      <c r="L76" s="365">
        <v>1.7910809999999999E-3</v>
      </c>
      <c r="M76" s="356">
        <v>23.8</v>
      </c>
      <c r="N76" s="356">
        <v>1</v>
      </c>
      <c r="O76" s="356"/>
      <c r="P76" s="355">
        <v>0.21313863899999999</v>
      </c>
      <c r="Q76" s="355">
        <v>5.0726996081999998</v>
      </c>
      <c r="R76" s="357">
        <v>0.21313863899999999</v>
      </c>
      <c r="S76" s="358">
        <v>0</v>
      </c>
    </row>
    <row r="77" spans="1:19">
      <c r="A77" s="776"/>
      <c r="B77" s="779"/>
      <c r="C77" s="779"/>
      <c r="D77" s="781"/>
      <c r="E77" s="783"/>
      <c r="F77" s="783"/>
      <c r="G77" s="781"/>
      <c r="H77" s="785"/>
      <c r="I77" s="785"/>
      <c r="J77" s="366" t="s">
        <v>306</v>
      </c>
      <c r="K77" s="366" t="s">
        <v>292</v>
      </c>
      <c r="L77" s="373">
        <v>1.00292535E-2</v>
      </c>
      <c r="M77" s="369">
        <v>23.8</v>
      </c>
      <c r="N77" s="369">
        <v>1</v>
      </c>
      <c r="O77" s="369"/>
      <c r="P77" s="370">
        <v>1.1934811665</v>
      </c>
      <c r="Q77" s="370">
        <v>28.404851762700002</v>
      </c>
      <c r="R77" s="371">
        <v>1.1934811665</v>
      </c>
      <c r="S77" s="372">
        <v>0</v>
      </c>
    </row>
    <row r="78" spans="1:19">
      <c r="A78" s="776"/>
      <c r="B78" s="786">
        <v>1109669</v>
      </c>
      <c r="C78" s="343"/>
      <c r="D78" s="781"/>
      <c r="E78" s="788" t="s">
        <v>307</v>
      </c>
      <c r="F78" s="343"/>
      <c r="G78" s="781"/>
      <c r="H78" s="789">
        <v>0.06</v>
      </c>
      <c r="I78" s="354"/>
      <c r="J78" s="343" t="s">
        <v>303</v>
      </c>
      <c r="K78" s="343" t="s">
        <v>289</v>
      </c>
      <c r="L78" s="365">
        <v>9.0391799999999994E-2</v>
      </c>
      <c r="M78" s="356">
        <v>14.2</v>
      </c>
      <c r="N78" s="356">
        <v>18.8</v>
      </c>
      <c r="O78" s="356"/>
      <c r="P78" s="355">
        <v>10.756624199999999</v>
      </c>
      <c r="Q78" s="355">
        <v>152.74406363999998</v>
      </c>
      <c r="R78" s="357">
        <v>202.22453496</v>
      </c>
      <c r="S78" s="358">
        <v>0</v>
      </c>
    </row>
    <row r="79" spans="1:19">
      <c r="A79" s="776"/>
      <c r="B79" s="779"/>
      <c r="C79" s="343"/>
      <c r="D79" s="781"/>
      <c r="E79" s="783"/>
      <c r="F79" s="343"/>
      <c r="G79" s="781"/>
      <c r="H79" s="785"/>
      <c r="I79" s="354"/>
      <c r="J79" s="366" t="s">
        <v>306</v>
      </c>
      <c r="K79" s="366" t="s">
        <v>292</v>
      </c>
      <c r="L79" s="373">
        <v>2.7480599999999997E-2</v>
      </c>
      <c r="M79" s="369">
        <v>23.8</v>
      </c>
      <c r="N79" s="369">
        <v>1</v>
      </c>
      <c r="O79" s="369"/>
      <c r="P79" s="370">
        <v>3.2701913999999999</v>
      </c>
      <c r="Q79" s="370">
        <v>77.830555320000002</v>
      </c>
      <c r="R79" s="371">
        <v>3.2701913999999999</v>
      </c>
      <c r="S79" s="372">
        <v>0</v>
      </c>
    </row>
    <row r="80" spans="1:19" ht="22.5">
      <c r="A80" s="776"/>
      <c r="B80" s="786">
        <v>1107892</v>
      </c>
      <c r="C80" s="343"/>
      <c r="D80" s="781"/>
      <c r="E80" s="788" t="s">
        <v>301</v>
      </c>
      <c r="F80" s="343"/>
      <c r="G80" s="781"/>
      <c r="H80" s="789">
        <v>0.25</v>
      </c>
      <c r="I80" s="354"/>
      <c r="J80" s="343" t="s">
        <v>302</v>
      </c>
      <c r="K80" s="343" t="s">
        <v>292</v>
      </c>
      <c r="L80" s="365">
        <v>2.1249999999999999E-4</v>
      </c>
      <c r="M80" s="356">
        <v>23.8</v>
      </c>
      <c r="N80" s="356">
        <v>1</v>
      </c>
      <c r="O80" s="356"/>
      <c r="P80" s="355">
        <v>2.5287499999999997E-2</v>
      </c>
      <c r="Q80" s="355">
        <v>0.60184249999999995</v>
      </c>
      <c r="R80" s="357">
        <v>2.5287499999999997E-2</v>
      </c>
      <c r="S80" s="358">
        <v>0</v>
      </c>
    </row>
    <row r="81" spans="1:19">
      <c r="A81" s="776"/>
      <c r="B81" s="787"/>
      <c r="C81" s="343"/>
      <c r="D81" s="781"/>
      <c r="E81" s="781"/>
      <c r="F81" s="343"/>
      <c r="G81" s="781"/>
      <c r="H81" s="790"/>
      <c r="I81" s="354"/>
      <c r="J81" s="343" t="s">
        <v>303</v>
      </c>
      <c r="K81" s="343" t="s">
        <v>289</v>
      </c>
      <c r="L81" s="365">
        <v>0.23750250000000001</v>
      </c>
      <c r="M81" s="356">
        <v>14.2</v>
      </c>
      <c r="N81" s="356">
        <v>18.8</v>
      </c>
      <c r="O81" s="356"/>
      <c r="P81" s="355">
        <v>28.262797500000001</v>
      </c>
      <c r="Q81" s="355">
        <v>401.33172450000001</v>
      </c>
      <c r="R81" s="357">
        <v>531.34059300000001</v>
      </c>
      <c r="S81" s="358">
        <v>0</v>
      </c>
    </row>
    <row r="82" spans="1:19">
      <c r="A82" s="776"/>
      <c r="B82" s="787"/>
      <c r="C82" s="343"/>
      <c r="D82" s="781"/>
      <c r="E82" s="781"/>
      <c r="F82" s="343"/>
      <c r="G82" s="781"/>
      <c r="H82" s="790"/>
      <c r="I82" s="354"/>
      <c r="J82" s="343" t="s">
        <v>304</v>
      </c>
      <c r="K82" s="343" t="s">
        <v>289</v>
      </c>
      <c r="L82" s="365">
        <v>0.13782749999999999</v>
      </c>
      <c r="M82" s="356">
        <v>27.2</v>
      </c>
      <c r="N82" s="356">
        <v>1</v>
      </c>
      <c r="O82" s="356"/>
      <c r="P82" s="355">
        <v>16.401472500000001</v>
      </c>
      <c r="Q82" s="355">
        <v>446.12005199999999</v>
      </c>
      <c r="R82" s="357">
        <v>16.401472500000001</v>
      </c>
      <c r="S82" s="358">
        <v>0</v>
      </c>
    </row>
    <row r="83" spans="1:19">
      <c r="A83" s="776"/>
      <c r="B83" s="787"/>
      <c r="C83" s="343"/>
      <c r="D83" s="781"/>
      <c r="E83" s="781"/>
      <c r="F83" s="343"/>
      <c r="G83" s="781"/>
      <c r="H83" s="790"/>
      <c r="I83" s="354"/>
      <c r="J83" s="343" t="s">
        <v>305</v>
      </c>
      <c r="K83" s="343" t="s">
        <v>289</v>
      </c>
      <c r="L83" s="365">
        <v>0.13782749999999999</v>
      </c>
      <c r="M83" s="356">
        <v>27.2</v>
      </c>
      <c r="N83" s="356">
        <v>1</v>
      </c>
      <c r="O83" s="356"/>
      <c r="P83" s="355">
        <v>16.401472500000001</v>
      </c>
      <c r="Q83" s="355">
        <v>446.12005199999999</v>
      </c>
      <c r="R83" s="357">
        <v>16.401472500000001</v>
      </c>
      <c r="S83" s="358">
        <v>0</v>
      </c>
    </row>
    <row r="84" spans="1:19">
      <c r="A84" s="776"/>
      <c r="B84" s="779"/>
      <c r="C84" s="343"/>
      <c r="D84" s="781"/>
      <c r="E84" s="783"/>
      <c r="F84" s="343"/>
      <c r="G84" s="781"/>
      <c r="H84" s="785"/>
      <c r="I84" s="354"/>
      <c r="J84" s="366" t="s">
        <v>306</v>
      </c>
      <c r="K84" s="366" t="s">
        <v>292</v>
      </c>
      <c r="L84" s="373">
        <v>7.0537500000000003E-2</v>
      </c>
      <c r="M84" s="369">
        <v>23.8</v>
      </c>
      <c r="N84" s="369">
        <v>1</v>
      </c>
      <c r="O84" s="369"/>
      <c r="P84" s="370">
        <v>8.3939625000000007</v>
      </c>
      <c r="Q84" s="370">
        <v>199.77630750000003</v>
      </c>
      <c r="R84" s="371">
        <v>8.3939625000000007</v>
      </c>
      <c r="S84" s="372">
        <v>0</v>
      </c>
    </row>
    <row r="85" spans="1:19">
      <c r="A85" s="776"/>
      <c r="B85" s="786">
        <v>3103302</v>
      </c>
      <c r="C85" s="343"/>
      <c r="D85" s="781"/>
      <c r="E85" s="788" t="s">
        <v>311</v>
      </c>
      <c r="F85" s="343"/>
      <c r="G85" s="781"/>
      <c r="H85" s="789">
        <v>1.24</v>
      </c>
      <c r="I85" s="354"/>
      <c r="J85" s="343" t="s">
        <v>312</v>
      </c>
      <c r="K85" s="343" t="s">
        <v>292</v>
      </c>
      <c r="L85" s="365">
        <v>3.7200000000000003E-5</v>
      </c>
      <c r="M85" s="356">
        <v>23.8</v>
      </c>
      <c r="N85" s="356">
        <v>1</v>
      </c>
      <c r="O85" s="356"/>
      <c r="P85" s="355">
        <v>4.4268000000000007E-3</v>
      </c>
      <c r="Q85" s="355">
        <v>0.10535784000000002</v>
      </c>
      <c r="R85" s="357">
        <v>4.4268000000000007E-3</v>
      </c>
      <c r="S85" s="358">
        <v>0</v>
      </c>
    </row>
    <row r="86" spans="1:19">
      <c r="A86" s="776"/>
      <c r="B86" s="787"/>
      <c r="C86" s="343"/>
      <c r="D86" s="781"/>
      <c r="E86" s="781"/>
      <c r="F86" s="343"/>
      <c r="G86" s="781"/>
      <c r="H86" s="790"/>
      <c r="I86" s="354"/>
      <c r="J86" s="343" t="s">
        <v>313</v>
      </c>
      <c r="K86" s="343" t="s">
        <v>292</v>
      </c>
      <c r="L86" s="365">
        <v>3.7696000000000001E-3</v>
      </c>
      <c r="M86" s="356">
        <v>23.8</v>
      </c>
      <c r="N86" s="356">
        <v>1</v>
      </c>
      <c r="O86" s="356"/>
      <c r="P86" s="355">
        <v>0.44858239999999999</v>
      </c>
      <c r="Q86" s="355">
        <v>10.676261119999999</v>
      </c>
      <c r="R86" s="357">
        <v>0.44858239999999999</v>
      </c>
      <c r="S86" s="358">
        <v>0</v>
      </c>
    </row>
    <row r="87" spans="1:19" ht="15.75" thickBot="1">
      <c r="A87" s="777"/>
      <c r="B87" s="791"/>
      <c r="C87" s="374"/>
      <c r="D87" s="782"/>
      <c r="E87" s="782"/>
      <c r="F87" s="374"/>
      <c r="G87" s="782"/>
      <c r="H87" s="792"/>
      <c r="I87" s="375"/>
      <c r="J87" s="374" t="s">
        <v>314</v>
      </c>
      <c r="K87" s="374" t="s">
        <v>292</v>
      </c>
      <c r="L87" s="376">
        <v>1.25364E-2</v>
      </c>
      <c r="M87" s="377">
        <v>23.8</v>
      </c>
      <c r="N87" s="377">
        <v>1</v>
      </c>
      <c r="O87" s="377"/>
      <c r="P87" s="378">
        <v>1.4918316</v>
      </c>
      <c r="Q87" s="378">
        <v>35.50559208</v>
      </c>
      <c r="R87" s="379">
        <v>1.4918316</v>
      </c>
      <c r="S87" s="360">
        <v>0</v>
      </c>
    </row>
    <row r="88" spans="1:19" ht="22.5">
      <c r="A88" s="775">
        <v>330002</v>
      </c>
      <c r="B88" s="342"/>
      <c r="C88" s="343"/>
      <c r="D88" s="780" t="s">
        <v>541</v>
      </c>
      <c r="E88" s="345"/>
      <c r="F88" s="343"/>
      <c r="G88" s="780">
        <v>1</v>
      </c>
      <c r="H88" s="346"/>
      <c r="I88" s="354"/>
      <c r="J88" s="348" t="s">
        <v>502</v>
      </c>
      <c r="K88" s="348" t="s">
        <v>292</v>
      </c>
      <c r="L88" s="387">
        <v>8.5999999999999993E-2</v>
      </c>
      <c r="M88" s="350">
        <v>73.3</v>
      </c>
      <c r="N88" s="350">
        <v>1</v>
      </c>
      <c r="O88" s="350"/>
      <c r="P88" s="349">
        <v>8.5999999999999993E-2</v>
      </c>
      <c r="Q88" s="349">
        <v>6.303799999999999</v>
      </c>
      <c r="R88" s="351">
        <v>8.5999999999999993E-2</v>
      </c>
      <c r="S88" s="352">
        <v>0</v>
      </c>
    </row>
    <row r="89" spans="1:19">
      <c r="A89" s="776"/>
      <c r="B89" s="786">
        <v>2009619</v>
      </c>
      <c r="C89" s="343"/>
      <c r="D89" s="781"/>
      <c r="E89" s="788" t="s">
        <v>315</v>
      </c>
      <c r="F89" s="343"/>
      <c r="G89" s="781"/>
      <c r="H89" s="789">
        <v>6.37</v>
      </c>
      <c r="I89" s="354"/>
      <c r="J89" s="227" t="s">
        <v>316</v>
      </c>
      <c r="K89" s="227" t="s">
        <v>292</v>
      </c>
      <c r="L89" s="381">
        <v>1.3415220000000001</v>
      </c>
      <c r="M89" s="382">
        <v>23.8</v>
      </c>
      <c r="N89" s="382">
        <v>1</v>
      </c>
      <c r="O89" s="382"/>
      <c r="P89" s="383">
        <v>1.3415220000000001</v>
      </c>
      <c r="Q89" s="383">
        <v>31.928223600000003</v>
      </c>
      <c r="R89" s="384">
        <v>1.3415220000000001</v>
      </c>
      <c r="S89" s="385">
        <v>0</v>
      </c>
    </row>
    <row r="90" spans="1:19">
      <c r="A90" s="776"/>
      <c r="B90" s="787"/>
      <c r="C90" s="786">
        <v>1109697</v>
      </c>
      <c r="D90" s="781"/>
      <c r="E90" s="781"/>
      <c r="F90" s="788" t="s">
        <v>317</v>
      </c>
      <c r="G90" s="781"/>
      <c r="H90" s="790"/>
      <c r="I90" s="789">
        <v>1.4999999999999999E-2</v>
      </c>
      <c r="J90" s="343" t="s">
        <v>303</v>
      </c>
      <c r="K90" s="343" t="s">
        <v>289</v>
      </c>
      <c r="L90" s="365">
        <v>0.14897104950000001</v>
      </c>
      <c r="M90" s="356">
        <v>14.2</v>
      </c>
      <c r="N90" s="356">
        <v>18.8</v>
      </c>
      <c r="O90" s="356"/>
      <c r="P90" s="355">
        <v>0.14897104950000001</v>
      </c>
      <c r="Q90" s="355">
        <v>2.1153889028999999</v>
      </c>
      <c r="R90" s="357">
        <v>2.8006557306000004</v>
      </c>
      <c r="S90" s="358">
        <v>0</v>
      </c>
    </row>
    <row r="91" spans="1:19">
      <c r="A91" s="776"/>
      <c r="B91" s="787"/>
      <c r="C91" s="787"/>
      <c r="D91" s="781"/>
      <c r="E91" s="781"/>
      <c r="F91" s="781"/>
      <c r="G91" s="781"/>
      <c r="H91" s="790"/>
      <c r="I91" s="790"/>
      <c r="J91" s="343" t="s">
        <v>318</v>
      </c>
      <c r="K91" s="343" t="s">
        <v>292</v>
      </c>
      <c r="L91" s="365">
        <v>2.9945369999999998E-3</v>
      </c>
      <c r="M91" s="356">
        <v>23.8</v>
      </c>
      <c r="N91" s="356">
        <v>1</v>
      </c>
      <c r="O91" s="356"/>
      <c r="P91" s="355">
        <v>2.9945369999999998E-3</v>
      </c>
      <c r="Q91" s="355">
        <v>7.1269980599999991E-2</v>
      </c>
      <c r="R91" s="357">
        <v>2.9945369999999998E-3</v>
      </c>
      <c r="S91" s="358">
        <v>0</v>
      </c>
    </row>
    <row r="92" spans="1:19">
      <c r="A92" s="776"/>
      <c r="B92" s="779"/>
      <c r="C92" s="779"/>
      <c r="D92" s="781"/>
      <c r="E92" s="783"/>
      <c r="F92" s="783"/>
      <c r="G92" s="781"/>
      <c r="H92" s="785"/>
      <c r="I92" s="785"/>
      <c r="J92" s="366" t="s">
        <v>306</v>
      </c>
      <c r="K92" s="366" t="s">
        <v>292</v>
      </c>
      <c r="L92" s="373">
        <v>1.67680695E-2</v>
      </c>
      <c r="M92" s="369">
        <v>23.8</v>
      </c>
      <c r="N92" s="369">
        <v>1</v>
      </c>
      <c r="O92" s="369"/>
      <c r="P92" s="370">
        <v>1.67680695E-2</v>
      </c>
      <c r="Q92" s="370">
        <v>0.39908005410000003</v>
      </c>
      <c r="R92" s="371">
        <v>1.67680695E-2</v>
      </c>
      <c r="S92" s="372">
        <v>0</v>
      </c>
    </row>
    <row r="93" spans="1:19">
      <c r="A93" s="776"/>
      <c r="B93" s="786">
        <v>1109669</v>
      </c>
      <c r="C93" s="343"/>
      <c r="D93" s="781"/>
      <c r="E93" s="788" t="s">
        <v>307</v>
      </c>
      <c r="F93" s="343"/>
      <c r="G93" s="781"/>
      <c r="H93" s="789">
        <v>0.11</v>
      </c>
      <c r="I93" s="354"/>
      <c r="J93" s="343" t="s">
        <v>303</v>
      </c>
      <c r="K93" s="343" t="s">
        <v>289</v>
      </c>
      <c r="L93" s="365">
        <v>0.16571829999999999</v>
      </c>
      <c r="M93" s="356">
        <v>14.2</v>
      </c>
      <c r="N93" s="356">
        <v>18.8</v>
      </c>
      <c r="O93" s="356"/>
      <c r="P93" s="355">
        <v>0.16571829999999999</v>
      </c>
      <c r="Q93" s="355">
        <v>2.3531998599999997</v>
      </c>
      <c r="R93" s="357">
        <v>3.1155040399999998</v>
      </c>
      <c r="S93" s="358">
        <v>0</v>
      </c>
    </row>
    <row r="94" spans="1:19">
      <c r="A94" s="776"/>
      <c r="B94" s="779"/>
      <c r="C94" s="343"/>
      <c r="D94" s="781"/>
      <c r="E94" s="783"/>
      <c r="F94" s="343"/>
      <c r="G94" s="781"/>
      <c r="H94" s="785"/>
      <c r="I94" s="354"/>
      <c r="J94" s="366" t="s">
        <v>306</v>
      </c>
      <c r="K94" s="366" t="s">
        <v>292</v>
      </c>
      <c r="L94" s="373">
        <v>5.0381099999999998E-2</v>
      </c>
      <c r="M94" s="369">
        <v>23.8</v>
      </c>
      <c r="N94" s="369">
        <v>1</v>
      </c>
      <c r="O94" s="369"/>
      <c r="P94" s="370">
        <v>5.0381099999999998E-2</v>
      </c>
      <c r="Q94" s="370">
        <v>1.1990701800000001</v>
      </c>
      <c r="R94" s="371">
        <v>5.0381099999999998E-2</v>
      </c>
      <c r="S94" s="372">
        <v>0</v>
      </c>
    </row>
    <row r="95" spans="1:19" ht="22.5">
      <c r="A95" s="776"/>
      <c r="B95" s="786">
        <v>1107892</v>
      </c>
      <c r="C95" s="343"/>
      <c r="D95" s="781"/>
      <c r="E95" s="788" t="s">
        <v>301</v>
      </c>
      <c r="F95" s="343"/>
      <c r="G95" s="781"/>
      <c r="H95" s="789">
        <v>0.46</v>
      </c>
      <c r="I95" s="354"/>
      <c r="J95" s="343" t="s">
        <v>302</v>
      </c>
      <c r="K95" s="343" t="s">
        <v>292</v>
      </c>
      <c r="L95" s="365">
        <v>3.9100000000000002E-4</v>
      </c>
      <c r="M95" s="356">
        <v>23.8</v>
      </c>
      <c r="N95" s="356">
        <v>1</v>
      </c>
      <c r="O95" s="356"/>
      <c r="P95" s="355">
        <v>3.9100000000000002E-4</v>
      </c>
      <c r="Q95" s="355">
        <v>9.3058000000000012E-3</v>
      </c>
      <c r="R95" s="357">
        <v>3.9100000000000002E-4</v>
      </c>
      <c r="S95" s="358">
        <v>0</v>
      </c>
    </row>
    <row r="96" spans="1:19">
      <c r="A96" s="776"/>
      <c r="B96" s="787"/>
      <c r="C96" s="343"/>
      <c r="D96" s="781"/>
      <c r="E96" s="781"/>
      <c r="F96" s="343"/>
      <c r="G96" s="781"/>
      <c r="H96" s="790"/>
      <c r="I96" s="354"/>
      <c r="J96" s="343" t="s">
        <v>303</v>
      </c>
      <c r="K96" s="343" t="s">
        <v>289</v>
      </c>
      <c r="L96" s="365">
        <v>0.43700460000000002</v>
      </c>
      <c r="M96" s="356">
        <v>14.2</v>
      </c>
      <c r="N96" s="356">
        <v>18.8</v>
      </c>
      <c r="O96" s="356"/>
      <c r="P96" s="355">
        <v>0.43700460000000002</v>
      </c>
      <c r="Q96" s="355">
        <v>6.2054653200000001</v>
      </c>
      <c r="R96" s="357">
        <v>8.2156864800000005</v>
      </c>
      <c r="S96" s="358">
        <v>0</v>
      </c>
    </row>
    <row r="97" spans="1:19">
      <c r="A97" s="776"/>
      <c r="B97" s="787"/>
      <c r="C97" s="343"/>
      <c r="D97" s="781"/>
      <c r="E97" s="781"/>
      <c r="F97" s="343"/>
      <c r="G97" s="781"/>
      <c r="H97" s="790"/>
      <c r="I97" s="354"/>
      <c r="J97" s="343" t="s">
        <v>304</v>
      </c>
      <c r="K97" s="343" t="s">
        <v>289</v>
      </c>
      <c r="L97" s="365">
        <v>0.25360260000000001</v>
      </c>
      <c r="M97" s="356">
        <v>27.2</v>
      </c>
      <c r="N97" s="356">
        <v>1</v>
      </c>
      <c r="O97" s="356"/>
      <c r="P97" s="355">
        <v>0.25360260000000001</v>
      </c>
      <c r="Q97" s="355">
        <v>6.8979907200000001</v>
      </c>
      <c r="R97" s="357">
        <v>0.25360260000000001</v>
      </c>
      <c r="S97" s="358">
        <v>0</v>
      </c>
    </row>
    <row r="98" spans="1:19">
      <c r="A98" s="776"/>
      <c r="B98" s="787"/>
      <c r="C98" s="343"/>
      <c r="D98" s="781"/>
      <c r="E98" s="781"/>
      <c r="F98" s="343"/>
      <c r="G98" s="781"/>
      <c r="H98" s="790"/>
      <c r="I98" s="354"/>
      <c r="J98" s="343" t="s">
        <v>305</v>
      </c>
      <c r="K98" s="343" t="s">
        <v>289</v>
      </c>
      <c r="L98" s="365">
        <v>0.25360260000000001</v>
      </c>
      <c r="M98" s="356">
        <v>27.2</v>
      </c>
      <c r="N98" s="356">
        <v>1</v>
      </c>
      <c r="O98" s="356"/>
      <c r="P98" s="355">
        <v>0.25360260000000001</v>
      </c>
      <c r="Q98" s="355">
        <v>6.8979907200000001</v>
      </c>
      <c r="R98" s="357">
        <v>0.25360260000000001</v>
      </c>
      <c r="S98" s="358">
        <v>0</v>
      </c>
    </row>
    <row r="99" spans="1:19">
      <c r="A99" s="776"/>
      <c r="B99" s="779"/>
      <c r="C99" s="343"/>
      <c r="D99" s="781"/>
      <c r="E99" s="783"/>
      <c r="F99" s="343"/>
      <c r="G99" s="781"/>
      <c r="H99" s="785"/>
      <c r="I99" s="354"/>
      <c r="J99" s="366" t="s">
        <v>306</v>
      </c>
      <c r="K99" s="366" t="s">
        <v>292</v>
      </c>
      <c r="L99" s="373">
        <v>0.12978900000000002</v>
      </c>
      <c r="M99" s="369">
        <v>23.8</v>
      </c>
      <c r="N99" s="369">
        <v>1</v>
      </c>
      <c r="O99" s="369"/>
      <c r="P99" s="370">
        <v>0.12978900000000002</v>
      </c>
      <c r="Q99" s="370">
        <v>3.0889782000000006</v>
      </c>
      <c r="R99" s="371">
        <v>0.12978900000000002</v>
      </c>
      <c r="S99" s="372">
        <v>0</v>
      </c>
    </row>
    <row r="100" spans="1:19">
      <c r="A100" s="776"/>
      <c r="B100" s="786">
        <v>3103302</v>
      </c>
      <c r="C100" s="343"/>
      <c r="D100" s="781"/>
      <c r="E100" s="788" t="s">
        <v>311</v>
      </c>
      <c r="F100" s="343"/>
      <c r="G100" s="781"/>
      <c r="H100" s="789">
        <v>2.64</v>
      </c>
      <c r="I100" s="354"/>
      <c r="J100" s="343" t="s">
        <v>312</v>
      </c>
      <c r="K100" s="343" t="s">
        <v>292</v>
      </c>
      <c r="L100" s="365">
        <v>7.9200000000000001E-5</v>
      </c>
      <c r="M100" s="356">
        <v>23.8</v>
      </c>
      <c r="N100" s="356">
        <v>1</v>
      </c>
      <c r="O100" s="356"/>
      <c r="P100" s="355">
        <v>7.9200000000000001E-5</v>
      </c>
      <c r="Q100" s="355">
        <v>1.88496E-3</v>
      </c>
      <c r="R100" s="357">
        <v>7.9200000000000001E-5</v>
      </c>
      <c r="S100" s="358">
        <v>0</v>
      </c>
    </row>
    <row r="101" spans="1:19">
      <c r="A101" s="776"/>
      <c r="B101" s="787"/>
      <c r="C101" s="343"/>
      <c r="D101" s="781"/>
      <c r="E101" s="781"/>
      <c r="F101" s="343"/>
      <c r="G101" s="781"/>
      <c r="H101" s="790"/>
      <c r="I101" s="354"/>
      <c r="J101" s="343" t="s">
        <v>313</v>
      </c>
      <c r="K101" s="343" t="s">
        <v>292</v>
      </c>
      <c r="L101" s="365">
        <v>8.0256000000000008E-3</v>
      </c>
      <c r="M101" s="356">
        <v>23.8</v>
      </c>
      <c r="N101" s="356">
        <v>1</v>
      </c>
      <c r="O101" s="356"/>
      <c r="P101" s="355">
        <v>8.0256000000000008E-3</v>
      </c>
      <c r="Q101" s="355">
        <v>0.19100928000000003</v>
      </c>
      <c r="R101" s="357">
        <v>8.0256000000000008E-3</v>
      </c>
      <c r="S101" s="358">
        <v>0</v>
      </c>
    </row>
    <row r="102" spans="1:19" ht="15.75" thickBot="1">
      <c r="A102" s="777"/>
      <c r="B102" s="791"/>
      <c r="C102" s="374"/>
      <c r="D102" s="782"/>
      <c r="E102" s="782"/>
      <c r="F102" s="374"/>
      <c r="G102" s="782"/>
      <c r="H102" s="792"/>
      <c r="I102" s="375"/>
      <c r="J102" s="374" t="s">
        <v>314</v>
      </c>
      <c r="K102" s="374" t="s">
        <v>292</v>
      </c>
      <c r="L102" s="376">
        <v>2.66904E-2</v>
      </c>
      <c r="M102" s="377">
        <v>23.8</v>
      </c>
      <c r="N102" s="377">
        <v>1</v>
      </c>
      <c r="O102" s="377"/>
      <c r="P102" s="378">
        <v>2.66904E-2</v>
      </c>
      <c r="Q102" s="378">
        <v>0.63523152000000005</v>
      </c>
      <c r="R102" s="379">
        <v>2.66904E-2</v>
      </c>
      <c r="S102" s="360">
        <v>0</v>
      </c>
    </row>
    <row r="103" spans="1:19" ht="22.5">
      <c r="A103" s="775">
        <v>2003624</v>
      </c>
      <c r="B103" s="342"/>
      <c r="C103" s="342"/>
      <c r="D103" s="778" t="s">
        <v>542</v>
      </c>
      <c r="E103" s="345"/>
      <c r="F103" s="342"/>
      <c r="G103" s="780">
        <v>6</v>
      </c>
      <c r="H103" s="346"/>
      <c r="I103" s="345"/>
      <c r="J103" s="342" t="s">
        <v>543</v>
      </c>
      <c r="K103" s="342" t="s">
        <v>292</v>
      </c>
      <c r="L103" s="361">
        <v>4.2999999999999997E-2</v>
      </c>
      <c r="M103" s="362">
        <v>73.3</v>
      </c>
      <c r="N103" s="362">
        <v>1</v>
      </c>
      <c r="O103" s="362"/>
      <c r="P103" s="363">
        <v>0.25800000000000001</v>
      </c>
      <c r="Q103" s="363">
        <v>18.9114</v>
      </c>
      <c r="R103" s="364">
        <v>0.25800000000000001</v>
      </c>
      <c r="S103" s="358">
        <v>0</v>
      </c>
    </row>
    <row r="104" spans="1:19">
      <c r="A104" s="776"/>
      <c r="B104" s="366"/>
      <c r="C104" s="343"/>
      <c r="D104" s="787"/>
      <c r="E104" s="354"/>
      <c r="F104" s="343"/>
      <c r="G104" s="781"/>
      <c r="H104" s="359"/>
      <c r="I104" s="354"/>
      <c r="J104" s="366" t="s">
        <v>544</v>
      </c>
      <c r="K104" s="366" t="s">
        <v>292</v>
      </c>
      <c r="L104" s="373">
        <v>7.0000000000000007E-2</v>
      </c>
      <c r="M104" s="369">
        <v>23.8</v>
      </c>
      <c r="N104" s="369">
        <v>1</v>
      </c>
      <c r="O104" s="369"/>
      <c r="P104" s="370">
        <v>0.42000000000000004</v>
      </c>
      <c r="Q104" s="370">
        <v>9.9960000000000004</v>
      </c>
      <c r="R104" s="371">
        <v>0.42000000000000004</v>
      </c>
      <c r="S104" s="372">
        <v>0</v>
      </c>
    </row>
    <row r="105" spans="1:19">
      <c r="A105" s="776"/>
      <c r="B105" s="786">
        <v>2009619</v>
      </c>
      <c r="C105" s="366"/>
      <c r="D105" s="787"/>
      <c r="E105" s="793" t="s">
        <v>339</v>
      </c>
      <c r="F105" s="343"/>
      <c r="G105" s="781"/>
      <c r="H105" s="789">
        <v>9.43</v>
      </c>
      <c r="I105" s="354"/>
      <c r="J105" s="227" t="s">
        <v>340</v>
      </c>
      <c r="K105" s="227" t="s">
        <v>292</v>
      </c>
      <c r="L105" s="381">
        <v>1.9859580000000001</v>
      </c>
      <c r="M105" s="382">
        <v>23.8</v>
      </c>
      <c r="N105" s="382">
        <v>1</v>
      </c>
      <c r="O105" s="382"/>
      <c r="P105" s="383">
        <v>11.915748000000001</v>
      </c>
      <c r="Q105" s="383">
        <v>283.59480240000005</v>
      </c>
      <c r="R105" s="384">
        <v>11.915748000000001</v>
      </c>
      <c r="S105" s="385">
        <v>0</v>
      </c>
    </row>
    <row r="106" spans="1:19">
      <c r="A106" s="776"/>
      <c r="B106" s="787"/>
      <c r="C106" s="787">
        <v>1109697</v>
      </c>
      <c r="D106" s="787"/>
      <c r="E106" s="793"/>
      <c r="F106" s="793" t="s">
        <v>545</v>
      </c>
      <c r="G106" s="781"/>
      <c r="H106" s="790"/>
      <c r="I106" s="794">
        <v>1.4999999999999999E-2</v>
      </c>
      <c r="J106" s="343" t="s">
        <v>303</v>
      </c>
      <c r="K106" s="343" t="s">
        <v>289</v>
      </c>
      <c r="L106" s="365">
        <v>0.22053328049999998</v>
      </c>
      <c r="M106" s="356">
        <v>14.2</v>
      </c>
      <c r="N106" s="356">
        <v>18.8</v>
      </c>
      <c r="O106" s="356"/>
      <c r="P106" s="355">
        <v>1.3231996829999999</v>
      </c>
      <c r="Q106" s="355">
        <v>18.789435498599996</v>
      </c>
      <c r="R106" s="357">
        <v>24.876154040399999</v>
      </c>
      <c r="S106" s="358">
        <v>0</v>
      </c>
    </row>
    <row r="107" spans="1:19">
      <c r="A107" s="776"/>
      <c r="B107" s="787"/>
      <c r="C107" s="787"/>
      <c r="D107" s="787"/>
      <c r="E107" s="793"/>
      <c r="F107" s="793"/>
      <c r="G107" s="781"/>
      <c r="H107" s="790"/>
      <c r="I107" s="794"/>
      <c r="J107" s="343" t="s">
        <v>546</v>
      </c>
      <c r="K107" s="343" t="s">
        <v>292</v>
      </c>
      <c r="L107" s="365">
        <v>4.4330430000000004E-2</v>
      </c>
      <c r="M107" s="356">
        <v>23.8</v>
      </c>
      <c r="N107" s="356">
        <v>1</v>
      </c>
      <c r="O107" s="356"/>
      <c r="P107" s="355">
        <v>0.26598258000000002</v>
      </c>
      <c r="Q107" s="355">
        <v>6.3303854040000012</v>
      </c>
      <c r="R107" s="357">
        <v>0.26598258000000002</v>
      </c>
      <c r="S107" s="358">
        <v>0</v>
      </c>
    </row>
    <row r="108" spans="1:19">
      <c r="A108" s="776"/>
      <c r="B108" s="779"/>
      <c r="C108" s="779"/>
      <c r="D108" s="787"/>
      <c r="E108" s="793"/>
      <c r="F108" s="793"/>
      <c r="G108" s="781"/>
      <c r="H108" s="785"/>
      <c r="I108" s="794"/>
      <c r="J108" s="366" t="s">
        <v>547</v>
      </c>
      <c r="K108" s="366" t="s">
        <v>292</v>
      </c>
      <c r="L108" s="373">
        <v>2.4823060499999997E-2</v>
      </c>
      <c r="M108" s="369">
        <v>23.8</v>
      </c>
      <c r="N108" s="369">
        <v>1</v>
      </c>
      <c r="O108" s="369"/>
      <c r="P108" s="370">
        <v>0.14893836299999999</v>
      </c>
      <c r="Q108" s="370">
        <v>3.5447330394000001</v>
      </c>
      <c r="R108" s="371">
        <v>0.14893836299999999</v>
      </c>
      <c r="S108" s="372">
        <v>0</v>
      </c>
    </row>
    <row r="109" spans="1:19">
      <c r="A109" s="776"/>
      <c r="B109" s="787">
        <v>1109669</v>
      </c>
      <c r="C109" s="343"/>
      <c r="D109" s="787"/>
      <c r="E109" s="781" t="s">
        <v>548</v>
      </c>
      <c r="F109" s="354"/>
      <c r="G109" s="781"/>
      <c r="H109" s="794">
        <v>0.16</v>
      </c>
      <c r="I109" s="359"/>
      <c r="J109" s="343" t="s">
        <v>303</v>
      </c>
      <c r="K109" s="343" t="s">
        <v>289</v>
      </c>
      <c r="L109" s="365">
        <v>0.2410448</v>
      </c>
      <c r="M109" s="356">
        <v>14.2</v>
      </c>
      <c r="N109" s="356">
        <v>18.8</v>
      </c>
      <c r="O109" s="356"/>
      <c r="P109" s="355">
        <v>1.4462687999999999</v>
      </c>
      <c r="Q109" s="355">
        <v>20.537016959999999</v>
      </c>
      <c r="R109" s="357">
        <v>27.18985344</v>
      </c>
      <c r="S109" s="358">
        <v>0</v>
      </c>
    </row>
    <row r="110" spans="1:19">
      <c r="A110" s="776"/>
      <c r="B110" s="779"/>
      <c r="C110" s="343"/>
      <c r="D110" s="787"/>
      <c r="E110" s="783"/>
      <c r="F110" s="354"/>
      <c r="G110" s="781"/>
      <c r="H110" s="794"/>
      <c r="I110" s="359"/>
      <c r="J110" s="366" t="s">
        <v>306</v>
      </c>
      <c r="K110" s="366" t="s">
        <v>292</v>
      </c>
      <c r="L110" s="373">
        <v>7.3281600000000002E-2</v>
      </c>
      <c r="M110" s="369">
        <v>23.8</v>
      </c>
      <c r="N110" s="369">
        <v>1</v>
      </c>
      <c r="O110" s="369"/>
      <c r="P110" s="370">
        <v>0.43968960000000001</v>
      </c>
      <c r="Q110" s="370">
        <v>10.464612480000001</v>
      </c>
      <c r="R110" s="371">
        <v>0.43968960000000001</v>
      </c>
      <c r="S110" s="372">
        <v>0</v>
      </c>
    </row>
    <row r="111" spans="1:19">
      <c r="A111" s="776"/>
      <c r="B111" s="787">
        <v>407820</v>
      </c>
      <c r="C111" s="343"/>
      <c r="D111" s="787"/>
      <c r="E111" s="788" t="s">
        <v>308</v>
      </c>
      <c r="F111" s="354"/>
      <c r="G111" s="781"/>
      <c r="H111" s="794">
        <v>15.1</v>
      </c>
      <c r="I111" s="359"/>
      <c r="J111" s="343" t="s">
        <v>309</v>
      </c>
      <c r="K111" s="343" t="s">
        <v>292</v>
      </c>
      <c r="L111" s="365">
        <v>1.661E-2</v>
      </c>
      <c r="M111" s="356">
        <v>23.8</v>
      </c>
      <c r="N111" s="356">
        <v>1</v>
      </c>
      <c r="O111" s="356"/>
      <c r="P111" s="355">
        <v>9.9659999999999999E-2</v>
      </c>
      <c r="Q111" s="355">
        <v>2.3719079999999999</v>
      </c>
      <c r="R111" s="357">
        <v>9.9659999999999999E-2</v>
      </c>
      <c r="S111" s="358">
        <v>0</v>
      </c>
    </row>
    <row r="112" spans="1:19">
      <c r="A112" s="776"/>
      <c r="B112" s="779"/>
      <c r="C112" s="343"/>
      <c r="D112" s="787"/>
      <c r="E112" s="783"/>
      <c r="F112" s="354"/>
      <c r="G112" s="781"/>
      <c r="H112" s="794"/>
      <c r="I112" s="359"/>
      <c r="J112" s="366" t="s">
        <v>310</v>
      </c>
      <c r="K112" s="366" t="s">
        <v>292</v>
      </c>
      <c r="L112" s="373">
        <v>3.0200000000000002E-4</v>
      </c>
      <c r="M112" s="369">
        <v>23.8</v>
      </c>
      <c r="N112" s="369">
        <v>1</v>
      </c>
      <c r="O112" s="369"/>
      <c r="P112" s="370">
        <v>1.8120000000000002E-3</v>
      </c>
      <c r="Q112" s="370">
        <v>4.3125600000000007E-2</v>
      </c>
      <c r="R112" s="371">
        <v>1.8120000000000002E-3</v>
      </c>
      <c r="S112" s="372">
        <v>0</v>
      </c>
    </row>
    <row r="113" spans="1:19" ht="22.5">
      <c r="A113" s="776"/>
      <c r="B113" s="787">
        <v>1107892</v>
      </c>
      <c r="C113" s="343"/>
      <c r="D113" s="787"/>
      <c r="E113" s="788" t="s">
        <v>301</v>
      </c>
      <c r="F113" s="354"/>
      <c r="G113" s="781"/>
      <c r="H113" s="794">
        <v>0.46</v>
      </c>
      <c r="I113" s="359"/>
      <c r="J113" s="343" t="s">
        <v>302</v>
      </c>
      <c r="K113" s="343" t="s">
        <v>292</v>
      </c>
      <c r="L113" s="365">
        <v>3.9100000000000002E-4</v>
      </c>
      <c r="M113" s="356">
        <v>23.8</v>
      </c>
      <c r="N113" s="356">
        <v>1</v>
      </c>
      <c r="O113" s="356"/>
      <c r="P113" s="355">
        <v>2.346E-3</v>
      </c>
      <c r="Q113" s="355">
        <v>5.5834800000000004E-2</v>
      </c>
      <c r="R113" s="357">
        <v>2.346E-3</v>
      </c>
      <c r="S113" s="358">
        <v>0</v>
      </c>
    </row>
    <row r="114" spans="1:19">
      <c r="A114" s="776"/>
      <c r="B114" s="787"/>
      <c r="C114" s="343"/>
      <c r="D114" s="787"/>
      <c r="E114" s="781"/>
      <c r="F114" s="354"/>
      <c r="G114" s="781"/>
      <c r="H114" s="794"/>
      <c r="I114" s="359"/>
      <c r="J114" s="343" t="s">
        <v>303</v>
      </c>
      <c r="K114" s="343" t="s">
        <v>289</v>
      </c>
      <c r="L114" s="365">
        <v>0.43700460000000002</v>
      </c>
      <c r="M114" s="356">
        <v>14.2</v>
      </c>
      <c r="N114" s="356">
        <v>18.8</v>
      </c>
      <c r="O114" s="356"/>
      <c r="P114" s="355">
        <v>2.6220276</v>
      </c>
      <c r="Q114" s="355">
        <v>37.232791919999997</v>
      </c>
      <c r="R114" s="357">
        <v>49.294118879999999</v>
      </c>
      <c r="S114" s="358">
        <v>0</v>
      </c>
    </row>
    <row r="115" spans="1:19">
      <c r="A115" s="776"/>
      <c r="B115" s="787"/>
      <c r="C115" s="343"/>
      <c r="D115" s="787"/>
      <c r="E115" s="781"/>
      <c r="F115" s="354"/>
      <c r="G115" s="781"/>
      <c r="H115" s="794"/>
      <c r="I115" s="359"/>
      <c r="J115" s="343" t="s">
        <v>304</v>
      </c>
      <c r="K115" s="343" t="s">
        <v>289</v>
      </c>
      <c r="L115" s="365">
        <v>0.25360260000000001</v>
      </c>
      <c r="M115" s="356">
        <v>27.2</v>
      </c>
      <c r="N115" s="356">
        <v>1</v>
      </c>
      <c r="O115" s="356"/>
      <c r="P115" s="355">
        <v>1.5216156000000001</v>
      </c>
      <c r="Q115" s="355">
        <v>41.387944320000003</v>
      </c>
      <c r="R115" s="357">
        <v>1.5216156000000001</v>
      </c>
      <c r="S115" s="358">
        <v>0</v>
      </c>
    </row>
    <row r="116" spans="1:19">
      <c r="A116" s="776"/>
      <c r="B116" s="787"/>
      <c r="C116" s="343"/>
      <c r="D116" s="787"/>
      <c r="E116" s="781"/>
      <c r="F116" s="354"/>
      <c r="G116" s="781"/>
      <c r="H116" s="794"/>
      <c r="I116" s="359"/>
      <c r="J116" s="343" t="s">
        <v>305</v>
      </c>
      <c r="K116" s="343" t="s">
        <v>289</v>
      </c>
      <c r="L116" s="365">
        <v>0.25360260000000001</v>
      </c>
      <c r="M116" s="356">
        <v>27.2</v>
      </c>
      <c r="N116" s="356">
        <v>1</v>
      </c>
      <c r="O116" s="356"/>
      <c r="P116" s="355">
        <v>1.5216156000000001</v>
      </c>
      <c r="Q116" s="355">
        <v>41.387944320000003</v>
      </c>
      <c r="R116" s="357">
        <v>1.5216156000000001</v>
      </c>
      <c r="S116" s="358">
        <v>0</v>
      </c>
    </row>
    <row r="117" spans="1:19">
      <c r="A117" s="776"/>
      <c r="B117" s="779"/>
      <c r="C117" s="343"/>
      <c r="D117" s="787"/>
      <c r="E117" s="783"/>
      <c r="F117" s="354"/>
      <c r="G117" s="781"/>
      <c r="H117" s="794"/>
      <c r="I117" s="359"/>
      <c r="J117" s="366" t="s">
        <v>306</v>
      </c>
      <c r="K117" s="366" t="s">
        <v>292</v>
      </c>
      <c r="L117" s="373">
        <v>0.12978900000000002</v>
      </c>
      <c r="M117" s="369">
        <v>23.8</v>
      </c>
      <c r="N117" s="369">
        <v>1</v>
      </c>
      <c r="O117" s="369"/>
      <c r="P117" s="370">
        <v>0.77873400000000004</v>
      </c>
      <c r="Q117" s="370">
        <v>18.533869200000002</v>
      </c>
      <c r="R117" s="371">
        <v>0.77873400000000004</v>
      </c>
      <c r="S117" s="372">
        <v>0</v>
      </c>
    </row>
    <row r="118" spans="1:19" ht="22.5">
      <c r="A118" s="776"/>
      <c r="B118" s="787">
        <v>1107895</v>
      </c>
      <c r="C118" s="343"/>
      <c r="D118" s="787"/>
      <c r="E118" s="788" t="s">
        <v>549</v>
      </c>
      <c r="F118" s="354"/>
      <c r="G118" s="781"/>
      <c r="H118" s="794">
        <v>0.11</v>
      </c>
      <c r="I118" s="359"/>
      <c r="J118" s="343" t="s">
        <v>302</v>
      </c>
      <c r="K118" s="343" t="s">
        <v>292</v>
      </c>
      <c r="L118" s="365">
        <v>1.0450000000000001E-4</v>
      </c>
      <c r="M118" s="356">
        <v>23.8</v>
      </c>
      <c r="N118" s="356">
        <v>1</v>
      </c>
      <c r="O118" s="356"/>
      <c r="P118" s="355">
        <v>6.2700000000000006E-4</v>
      </c>
      <c r="Q118" s="355">
        <v>1.4922600000000001E-2</v>
      </c>
      <c r="R118" s="357">
        <v>6.2700000000000006E-4</v>
      </c>
      <c r="S118" s="358">
        <v>0</v>
      </c>
    </row>
    <row r="119" spans="1:19">
      <c r="A119" s="776"/>
      <c r="B119" s="787"/>
      <c r="C119" s="343"/>
      <c r="D119" s="787"/>
      <c r="E119" s="781"/>
      <c r="F119" s="354"/>
      <c r="G119" s="781"/>
      <c r="H119" s="794"/>
      <c r="I119" s="359"/>
      <c r="J119" s="343" t="s">
        <v>303</v>
      </c>
      <c r="K119" s="343" t="s">
        <v>289</v>
      </c>
      <c r="L119" s="365">
        <v>0.1014079</v>
      </c>
      <c r="M119" s="356">
        <v>14.2</v>
      </c>
      <c r="N119" s="356">
        <v>18.8</v>
      </c>
      <c r="O119" s="356"/>
      <c r="P119" s="355">
        <v>0.60844739999999997</v>
      </c>
      <c r="Q119" s="355">
        <v>8.6399530799999997</v>
      </c>
      <c r="R119" s="357">
        <v>11.43881112</v>
      </c>
      <c r="S119" s="358">
        <v>0</v>
      </c>
    </row>
    <row r="120" spans="1:19">
      <c r="A120" s="776"/>
      <c r="B120" s="787"/>
      <c r="C120" s="343"/>
      <c r="D120" s="787"/>
      <c r="E120" s="781"/>
      <c r="F120" s="354"/>
      <c r="G120" s="781"/>
      <c r="H120" s="794"/>
      <c r="I120" s="359"/>
      <c r="J120" s="343" t="s">
        <v>304</v>
      </c>
      <c r="K120" s="343" t="s">
        <v>289</v>
      </c>
      <c r="L120" s="365">
        <v>6.0644099999999999E-2</v>
      </c>
      <c r="M120" s="356">
        <v>27.2</v>
      </c>
      <c r="N120" s="356">
        <v>1</v>
      </c>
      <c r="O120" s="356"/>
      <c r="P120" s="355">
        <v>0.36386459999999998</v>
      </c>
      <c r="Q120" s="355">
        <v>9.897117119999999</v>
      </c>
      <c r="R120" s="357">
        <v>0.36386459999999998</v>
      </c>
      <c r="S120" s="358">
        <v>0</v>
      </c>
    </row>
    <row r="121" spans="1:19">
      <c r="A121" s="776"/>
      <c r="B121" s="787"/>
      <c r="C121" s="343"/>
      <c r="D121" s="787"/>
      <c r="E121" s="781"/>
      <c r="F121" s="354"/>
      <c r="G121" s="781"/>
      <c r="H121" s="794"/>
      <c r="I121" s="359"/>
      <c r="J121" s="343" t="s">
        <v>305</v>
      </c>
      <c r="K121" s="343" t="s">
        <v>289</v>
      </c>
      <c r="L121" s="365">
        <v>6.0644099999999999E-2</v>
      </c>
      <c r="M121" s="356">
        <v>27.2</v>
      </c>
      <c r="N121" s="356">
        <v>1</v>
      </c>
      <c r="O121" s="356"/>
      <c r="P121" s="355">
        <v>0.36386459999999998</v>
      </c>
      <c r="Q121" s="355">
        <v>9.897117119999999</v>
      </c>
      <c r="R121" s="357">
        <v>0.36386459999999998</v>
      </c>
      <c r="S121" s="358">
        <v>0</v>
      </c>
    </row>
    <row r="122" spans="1:19">
      <c r="A122" s="776"/>
      <c r="B122" s="779"/>
      <c r="C122" s="343"/>
      <c r="D122" s="787"/>
      <c r="E122" s="783"/>
      <c r="F122" s="354"/>
      <c r="G122" s="781"/>
      <c r="H122" s="794"/>
      <c r="I122" s="359"/>
      <c r="J122" s="366" t="s">
        <v>306</v>
      </c>
      <c r="K122" s="366" t="s">
        <v>292</v>
      </c>
      <c r="L122" s="373">
        <v>3.4684099999999995E-2</v>
      </c>
      <c r="M122" s="369">
        <v>23.8</v>
      </c>
      <c r="N122" s="369">
        <v>1</v>
      </c>
      <c r="O122" s="369"/>
      <c r="P122" s="370">
        <v>0.20810459999999997</v>
      </c>
      <c r="Q122" s="370">
        <v>4.9528894799999996</v>
      </c>
      <c r="R122" s="371">
        <v>0.20810459999999997</v>
      </c>
      <c r="S122" s="372">
        <v>0</v>
      </c>
    </row>
    <row r="123" spans="1:19">
      <c r="A123" s="776"/>
      <c r="B123" s="786">
        <v>3103302</v>
      </c>
      <c r="C123" s="343"/>
      <c r="D123" s="787"/>
      <c r="E123" s="788" t="s">
        <v>311</v>
      </c>
      <c r="F123" s="354"/>
      <c r="G123" s="781"/>
      <c r="H123" s="790">
        <v>6.6</v>
      </c>
      <c r="I123" s="359"/>
      <c r="J123" s="343" t="s">
        <v>312</v>
      </c>
      <c r="K123" s="343" t="s">
        <v>292</v>
      </c>
      <c r="L123" s="365">
        <v>1.9799999999999999E-4</v>
      </c>
      <c r="M123" s="356">
        <v>23.8</v>
      </c>
      <c r="N123" s="356">
        <v>1</v>
      </c>
      <c r="O123" s="356"/>
      <c r="P123" s="355">
        <v>1.1879999999999998E-3</v>
      </c>
      <c r="Q123" s="355">
        <v>2.8274399999999998E-2</v>
      </c>
      <c r="R123" s="357">
        <v>1.1879999999999998E-3</v>
      </c>
      <c r="S123" s="358">
        <v>0</v>
      </c>
    </row>
    <row r="124" spans="1:19">
      <c r="A124" s="776"/>
      <c r="B124" s="787"/>
      <c r="C124" s="343"/>
      <c r="D124" s="787"/>
      <c r="E124" s="781"/>
      <c r="F124" s="354"/>
      <c r="G124" s="781"/>
      <c r="H124" s="790"/>
      <c r="I124" s="359"/>
      <c r="J124" s="343" t="s">
        <v>313</v>
      </c>
      <c r="K124" s="343" t="s">
        <v>292</v>
      </c>
      <c r="L124" s="365">
        <v>2.0063999999999999E-2</v>
      </c>
      <c r="M124" s="356">
        <v>23.8</v>
      </c>
      <c r="N124" s="356">
        <v>1</v>
      </c>
      <c r="O124" s="356"/>
      <c r="P124" s="355">
        <v>0.12038399999999999</v>
      </c>
      <c r="Q124" s="355">
        <v>2.8651391999999998</v>
      </c>
      <c r="R124" s="357">
        <v>0.12038399999999999</v>
      </c>
      <c r="S124" s="358">
        <v>0</v>
      </c>
    </row>
    <row r="125" spans="1:19" ht="15.75" thickBot="1">
      <c r="A125" s="777"/>
      <c r="B125" s="791"/>
      <c r="C125" s="374"/>
      <c r="D125" s="791"/>
      <c r="E125" s="782"/>
      <c r="F125" s="375"/>
      <c r="G125" s="782"/>
      <c r="H125" s="792"/>
      <c r="I125" s="386"/>
      <c r="J125" s="374" t="s">
        <v>314</v>
      </c>
      <c r="K125" s="374" t="s">
        <v>292</v>
      </c>
      <c r="L125" s="376">
        <v>6.6725999999999994E-2</v>
      </c>
      <c r="M125" s="377">
        <v>23.8</v>
      </c>
      <c r="N125" s="377">
        <v>1</v>
      </c>
      <c r="O125" s="377"/>
      <c r="P125" s="378">
        <v>0.40035599999999993</v>
      </c>
      <c r="Q125" s="378">
        <v>9.5284727999999994</v>
      </c>
      <c r="R125" s="379">
        <v>0.40035599999999993</v>
      </c>
      <c r="S125" s="360">
        <v>0</v>
      </c>
    </row>
    <row r="126" spans="1:19" ht="22.5">
      <c r="A126" s="775">
        <v>2003517</v>
      </c>
      <c r="B126" s="778">
        <v>1107892</v>
      </c>
      <c r="C126" s="342"/>
      <c r="D126" s="778" t="s">
        <v>550</v>
      </c>
      <c r="E126" s="780" t="s">
        <v>301</v>
      </c>
      <c r="F126" s="342"/>
      <c r="G126" s="780">
        <v>1</v>
      </c>
      <c r="H126" s="784">
        <v>2.2000000000000002</v>
      </c>
      <c r="I126" s="345"/>
      <c r="J126" s="342" t="s">
        <v>302</v>
      </c>
      <c r="K126" s="342" t="s">
        <v>292</v>
      </c>
      <c r="L126" s="361">
        <v>1.8700000000000001E-3</v>
      </c>
      <c r="M126" s="362">
        <v>23.8</v>
      </c>
      <c r="N126" s="362">
        <v>1</v>
      </c>
      <c r="O126" s="362"/>
      <c r="P126" s="363">
        <v>1.8700000000000001E-3</v>
      </c>
      <c r="Q126" s="363">
        <v>4.4506000000000004E-2</v>
      </c>
      <c r="R126" s="364">
        <v>1.8700000000000001E-3</v>
      </c>
      <c r="S126" s="395">
        <v>0</v>
      </c>
    </row>
    <row r="127" spans="1:19">
      <c r="A127" s="776"/>
      <c r="B127" s="787"/>
      <c r="C127" s="343"/>
      <c r="D127" s="787"/>
      <c r="E127" s="781"/>
      <c r="F127" s="343"/>
      <c r="G127" s="781"/>
      <c r="H127" s="790"/>
      <c r="I127" s="354"/>
      <c r="J127" s="343" t="s">
        <v>303</v>
      </c>
      <c r="K127" s="343" t="s">
        <v>289</v>
      </c>
      <c r="L127" s="365">
        <v>2.0900220000000003</v>
      </c>
      <c r="M127" s="356">
        <v>14.2</v>
      </c>
      <c r="N127" s="356">
        <v>18.8</v>
      </c>
      <c r="O127" s="356"/>
      <c r="P127" s="355">
        <v>2.0900220000000003</v>
      </c>
      <c r="Q127" s="355">
        <v>29.678312400000003</v>
      </c>
      <c r="R127" s="357">
        <v>39.292413600000003</v>
      </c>
      <c r="S127" s="358">
        <v>0</v>
      </c>
    </row>
    <row r="128" spans="1:19">
      <c r="A128" s="776"/>
      <c r="B128" s="787"/>
      <c r="C128" s="343"/>
      <c r="D128" s="787"/>
      <c r="E128" s="781"/>
      <c r="F128" s="343"/>
      <c r="G128" s="781"/>
      <c r="H128" s="790"/>
      <c r="I128" s="354"/>
      <c r="J128" s="343" t="s">
        <v>304</v>
      </c>
      <c r="K128" s="343" t="s">
        <v>289</v>
      </c>
      <c r="L128" s="365">
        <v>1.212882</v>
      </c>
      <c r="M128" s="356">
        <v>27.2</v>
      </c>
      <c r="N128" s="356">
        <v>1</v>
      </c>
      <c r="O128" s="356"/>
      <c r="P128" s="355">
        <v>1.212882</v>
      </c>
      <c r="Q128" s="355">
        <v>32.990390400000003</v>
      </c>
      <c r="R128" s="357">
        <v>1.212882</v>
      </c>
      <c r="S128" s="358">
        <v>0</v>
      </c>
    </row>
    <row r="129" spans="1:19">
      <c r="A129" s="776"/>
      <c r="B129" s="787"/>
      <c r="C129" s="343"/>
      <c r="D129" s="787"/>
      <c r="E129" s="781"/>
      <c r="F129" s="343"/>
      <c r="G129" s="781"/>
      <c r="H129" s="790"/>
      <c r="I129" s="354"/>
      <c r="J129" s="343" t="s">
        <v>305</v>
      </c>
      <c r="K129" s="343" t="s">
        <v>289</v>
      </c>
      <c r="L129" s="365">
        <v>1.212882</v>
      </c>
      <c r="M129" s="356">
        <v>27.2</v>
      </c>
      <c r="N129" s="356">
        <v>1</v>
      </c>
      <c r="O129" s="356"/>
      <c r="P129" s="355">
        <v>1.212882</v>
      </c>
      <c r="Q129" s="355">
        <v>32.990390400000003</v>
      </c>
      <c r="R129" s="357">
        <v>1.212882</v>
      </c>
      <c r="S129" s="358">
        <v>0</v>
      </c>
    </row>
    <row r="130" spans="1:19">
      <c r="A130" s="776"/>
      <c r="B130" s="779"/>
      <c r="C130" s="343"/>
      <c r="D130" s="787"/>
      <c r="E130" s="783"/>
      <c r="F130" s="343"/>
      <c r="G130" s="781"/>
      <c r="H130" s="785"/>
      <c r="I130" s="354"/>
      <c r="J130" s="366" t="s">
        <v>306</v>
      </c>
      <c r="K130" s="366" t="s">
        <v>292</v>
      </c>
      <c r="L130" s="368">
        <v>0.62073000000000012</v>
      </c>
      <c r="M130" s="369">
        <v>23.8</v>
      </c>
      <c r="N130" s="369">
        <v>1</v>
      </c>
      <c r="O130" s="369"/>
      <c r="P130" s="370">
        <v>0.62073000000000012</v>
      </c>
      <c r="Q130" s="370">
        <v>14.773374000000004</v>
      </c>
      <c r="R130" s="371">
        <v>0.62073000000000012</v>
      </c>
      <c r="S130" s="372">
        <v>0</v>
      </c>
    </row>
    <row r="131" spans="1:19" ht="22.5">
      <c r="A131" s="776"/>
      <c r="B131" s="343"/>
      <c r="C131" s="343"/>
      <c r="D131" s="787"/>
      <c r="E131" s="354"/>
      <c r="F131" s="343"/>
      <c r="G131" s="781"/>
      <c r="H131" s="359"/>
      <c r="I131" s="354"/>
      <c r="J131" s="343" t="s">
        <v>551</v>
      </c>
      <c r="K131" s="343" t="s">
        <v>292</v>
      </c>
      <c r="L131" s="365">
        <v>4.1500000000000002E-2</v>
      </c>
      <c r="M131" s="356">
        <v>23.8</v>
      </c>
      <c r="N131" s="356">
        <v>1</v>
      </c>
      <c r="O131" s="356"/>
      <c r="P131" s="355">
        <v>4.1500000000000002E-2</v>
      </c>
      <c r="Q131" s="355">
        <v>0.98770000000000013</v>
      </c>
      <c r="R131" s="357">
        <v>4.1500000000000002E-2</v>
      </c>
      <c r="S131" s="358">
        <v>0</v>
      </c>
    </row>
    <row r="132" spans="1:19" ht="22.5">
      <c r="A132" s="776"/>
      <c r="B132" s="343"/>
      <c r="C132" s="343"/>
      <c r="D132" s="787"/>
      <c r="E132" s="354"/>
      <c r="F132" s="343"/>
      <c r="G132" s="781"/>
      <c r="H132" s="359"/>
      <c r="I132" s="354"/>
      <c r="J132" s="366" t="s">
        <v>552</v>
      </c>
      <c r="K132" s="366" t="s">
        <v>292</v>
      </c>
      <c r="L132" s="368">
        <v>2.0000000000000001E-4</v>
      </c>
      <c r="M132" s="369">
        <v>23.8</v>
      </c>
      <c r="N132" s="369">
        <v>1</v>
      </c>
      <c r="O132" s="369"/>
      <c r="P132" s="370">
        <v>2.0000000000000001E-4</v>
      </c>
      <c r="Q132" s="370">
        <v>4.7600000000000003E-3</v>
      </c>
      <c r="R132" s="371">
        <v>2.0000000000000001E-4</v>
      </c>
      <c r="S132" s="372">
        <v>0</v>
      </c>
    </row>
    <row r="133" spans="1:19">
      <c r="A133" s="776"/>
      <c r="B133" s="786">
        <v>407819</v>
      </c>
      <c r="C133" s="343"/>
      <c r="D133" s="787"/>
      <c r="E133" s="788" t="s">
        <v>308</v>
      </c>
      <c r="F133" s="343"/>
      <c r="G133" s="781"/>
      <c r="H133" s="789">
        <v>11.5</v>
      </c>
      <c r="I133" s="354"/>
      <c r="J133" s="343" t="s">
        <v>309</v>
      </c>
      <c r="K133" s="343" t="s">
        <v>292</v>
      </c>
      <c r="L133" s="365">
        <v>1.2650000000000002E-2</v>
      </c>
      <c r="M133" s="356">
        <v>23.8</v>
      </c>
      <c r="N133" s="356">
        <v>1</v>
      </c>
      <c r="O133" s="356"/>
      <c r="P133" s="355">
        <v>1.2650000000000002E-2</v>
      </c>
      <c r="Q133" s="355">
        <v>0.30107000000000006</v>
      </c>
      <c r="R133" s="357">
        <v>1.2650000000000002E-2</v>
      </c>
      <c r="S133" s="358">
        <v>0</v>
      </c>
    </row>
    <row r="134" spans="1:19">
      <c r="A134" s="776"/>
      <c r="B134" s="787"/>
      <c r="C134" s="343"/>
      <c r="D134" s="787"/>
      <c r="E134" s="783"/>
      <c r="F134" s="343"/>
      <c r="G134" s="781"/>
      <c r="H134" s="785"/>
      <c r="I134" s="354"/>
      <c r="J134" s="366" t="s">
        <v>310</v>
      </c>
      <c r="K134" s="366" t="s">
        <v>292</v>
      </c>
      <c r="L134" s="368">
        <v>2.3000000000000001E-4</v>
      </c>
      <c r="M134" s="369">
        <v>23.8</v>
      </c>
      <c r="N134" s="369">
        <v>1</v>
      </c>
      <c r="O134" s="369"/>
      <c r="P134" s="370">
        <v>2.3000000000000001E-4</v>
      </c>
      <c r="Q134" s="370">
        <v>5.4740000000000006E-3</v>
      </c>
      <c r="R134" s="371">
        <v>2.3000000000000001E-4</v>
      </c>
      <c r="S134" s="372">
        <v>0</v>
      </c>
    </row>
    <row r="135" spans="1:19">
      <c r="A135" s="776"/>
      <c r="B135" s="786">
        <v>3103302</v>
      </c>
      <c r="C135" s="343"/>
      <c r="D135" s="787"/>
      <c r="E135" s="788" t="s">
        <v>311</v>
      </c>
      <c r="F135" s="343"/>
      <c r="G135" s="781"/>
      <c r="H135" s="790">
        <v>20.3</v>
      </c>
      <c r="I135" s="354"/>
      <c r="J135" s="343" t="s">
        <v>312</v>
      </c>
      <c r="K135" s="343" t="s">
        <v>292</v>
      </c>
      <c r="L135" s="365">
        <v>6.0900000000000006E-4</v>
      </c>
      <c r="M135" s="356">
        <v>23.8</v>
      </c>
      <c r="N135" s="356">
        <v>1</v>
      </c>
      <c r="O135" s="356"/>
      <c r="P135" s="355">
        <v>6.0900000000000006E-4</v>
      </c>
      <c r="Q135" s="355">
        <v>1.4494200000000002E-2</v>
      </c>
      <c r="R135" s="357">
        <v>6.0900000000000006E-4</v>
      </c>
      <c r="S135" s="358">
        <v>0</v>
      </c>
    </row>
    <row r="136" spans="1:19">
      <c r="A136" s="776"/>
      <c r="B136" s="787"/>
      <c r="C136" s="343"/>
      <c r="D136" s="787"/>
      <c r="E136" s="781"/>
      <c r="F136" s="343"/>
      <c r="G136" s="781"/>
      <c r="H136" s="790"/>
      <c r="I136" s="354"/>
      <c r="J136" s="343" t="s">
        <v>313</v>
      </c>
      <c r="K136" s="343" t="s">
        <v>292</v>
      </c>
      <c r="L136" s="365">
        <v>6.1712000000000003E-2</v>
      </c>
      <c r="M136" s="356">
        <v>23.8</v>
      </c>
      <c r="N136" s="356">
        <v>1</v>
      </c>
      <c r="O136" s="356"/>
      <c r="P136" s="355">
        <v>6.1712000000000003E-2</v>
      </c>
      <c r="Q136" s="355">
        <v>1.4687456000000001</v>
      </c>
      <c r="R136" s="357">
        <v>6.1712000000000003E-2</v>
      </c>
      <c r="S136" s="358">
        <v>0</v>
      </c>
    </row>
    <row r="137" spans="1:19" ht="15.75" thickBot="1">
      <c r="A137" s="777"/>
      <c r="B137" s="791"/>
      <c r="C137" s="374"/>
      <c r="D137" s="791"/>
      <c r="E137" s="782"/>
      <c r="F137" s="374"/>
      <c r="G137" s="782"/>
      <c r="H137" s="792"/>
      <c r="I137" s="375"/>
      <c r="J137" s="374" t="s">
        <v>314</v>
      </c>
      <c r="K137" s="374" t="s">
        <v>292</v>
      </c>
      <c r="L137" s="391">
        <v>0.205233</v>
      </c>
      <c r="M137" s="377">
        <v>23.8</v>
      </c>
      <c r="N137" s="377">
        <v>1</v>
      </c>
      <c r="O137" s="377"/>
      <c r="P137" s="378">
        <v>0.205233</v>
      </c>
      <c r="Q137" s="378">
        <v>4.8845454000000004</v>
      </c>
      <c r="R137" s="379">
        <v>0.205233</v>
      </c>
      <c r="S137" s="360">
        <v>0</v>
      </c>
    </row>
    <row r="138" spans="1:19">
      <c r="A138" s="775">
        <v>2003680</v>
      </c>
      <c r="B138" s="778">
        <v>407820</v>
      </c>
      <c r="C138" s="342"/>
      <c r="D138" s="780" t="s">
        <v>330</v>
      </c>
      <c r="E138" s="780" t="s">
        <v>328</v>
      </c>
      <c r="F138" s="342"/>
      <c r="G138" s="780">
        <v>37</v>
      </c>
      <c r="H138" s="784">
        <v>17</v>
      </c>
      <c r="I138" s="345"/>
      <c r="J138" s="342" t="s">
        <v>329</v>
      </c>
      <c r="K138" s="342" t="s">
        <v>292</v>
      </c>
      <c r="L138" s="361">
        <v>1.8700000000000001E-2</v>
      </c>
      <c r="M138" s="362">
        <v>23.8</v>
      </c>
      <c r="N138" s="362">
        <v>1</v>
      </c>
      <c r="O138" s="362"/>
      <c r="P138" s="363">
        <v>0.69190000000000007</v>
      </c>
      <c r="Q138" s="363">
        <v>16.467220000000001</v>
      </c>
      <c r="R138" s="364">
        <v>0.69190000000000007</v>
      </c>
      <c r="S138" s="395">
        <v>0</v>
      </c>
    </row>
    <row r="139" spans="1:19">
      <c r="A139" s="776"/>
      <c r="B139" s="779"/>
      <c r="C139" s="343"/>
      <c r="D139" s="781"/>
      <c r="E139" s="783"/>
      <c r="F139" s="343"/>
      <c r="G139" s="781"/>
      <c r="H139" s="785"/>
      <c r="I139" s="354"/>
      <c r="J139" s="366" t="s">
        <v>310</v>
      </c>
      <c r="K139" s="366" t="s">
        <v>292</v>
      </c>
      <c r="L139" s="368">
        <v>3.4000000000000002E-4</v>
      </c>
      <c r="M139" s="369">
        <v>23.8</v>
      </c>
      <c r="N139" s="369">
        <v>1</v>
      </c>
      <c r="O139" s="369"/>
      <c r="P139" s="370">
        <v>1.2580000000000001E-2</v>
      </c>
      <c r="Q139" s="370">
        <v>0.299404</v>
      </c>
      <c r="R139" s="371">
        <v>1.2580000000000001E-2</v>
      </c>
      <c r="S139" s="372">
        <v>0</v>
      </c>
    </row>
    <row r="140" spans="1:19" ht="22.5">
      <c r="A140" s="776"/>
      <c r="B140" s="786">
        <v>1107892</v>
      </c>
      <c r="C140" s="343"/>
      <c r="D140" s="781"/>
      <c r="E140" s="788" t="s">
        <v>301</v>
      </c>
      <c r="F140" s="343"/>
      <c r="G140" s="781"/>
      <c r="H140" s="789">
        <v>1.67</v>
      </c>
      <c r="I140" s="354"/>
      <c r="J140" s="343" t="s">
        <v>302</v>
      </c>
      <c r="K140" s="343" t="s">
        <v>292</v>
      </c>
      <c r="L140" s="365">
        <v>1.4194999999999998E-3</v>
      </c>
      <c r="M140" s="356">
        <v>23.8</v>
      </c>
      <c r="N140" s="356">
        <v>1</v>
      </c>
      <c r="O140" s="356"/>
      <c r="P140" s="355">
        <v>5.2521499999999992E-2</v>
      </c>
      <c r="Q140" s="355">
        <v>1.2500116999999999</v>
      </c>
      <c r="R140" s="357">
        <v>5.2521499999999992E-2</v>
      </c>
      <c r="S140" s="358">
        <v>0</v>
      </c>
    </row>
    <row r="141" spans="1:19">
      <c r="A141" s="776"/>
      <c r="B141" s="787"/>
      <c r="C141" s="343"/>
      <c r="D141" s="781"/>
      <c r="E141" s="781"/>
      <c r="F141" s="343"/>
      <c r="G141" s="781"/>
      <c r="H141" s="790"/>
      <c r="I141" s="354"/>
      <c r="J141" s="343" t="s">
        <v>303</v>
      </c>
      <c r="K141" s="343" t="s">
        <v>289</v>
      </c>
      <c r="L141" s="365">
        <v>1.5865167</v>
      </c>
      <c r="M141" s="356">
        <v>14.2</v>
      </c>
      <c r="N141" s="356">
        <v>18.8</v>
      </c>
      <c r="O141" s="356"/>
      <c r="P141" s="355">
        <v>58.7011179</v>
      </c>
      <c r="Q141" s="355">
        <v>833.55587417999993</v>
      </c>
      <c r="R141" s="357">
        <v>1103.58101652</v>
      </c>
      <c r="S141" s="358">
        <v>0</v>
      </c>
    </row>
    <row r="142" spans="1:19">
      <c r="A142" s="776"/>
      <c r="B142" s="787"/>
      <c r="C142" s="343"/>
      <c r="D142" s="781"/>
      <c r="E142" s="781"/>
      <c r="F142" s="343"/>
      <c r="G142" s="781"/>
      <c r="H142" s="790"/>
      <c r="I142" s="354"/>
      <c r="J142" s="343" t="s">
        <v>304</v>
      </c>
      <c r="K142" s="343" t="s">
        <v>289</v>
      </c>
      <c r="L142" s="365">
        <v>0.92068769999999989</v>
      </c>
      <c r="M142" s="356">
        <v>27.2</v>
      </c>
      <c r="N142" s="356">
        <v>1</v>
      </c>
      <c r="O142" s="356"/>
      <c r="P142" s="355">
        <v>34.065444899999996</v>
      </c>
      <c r="Q142" s="355">
        <v>926.58010127999989</v>
      </c>
      <c r="R142" s="357">
        <v>34.065444899999996</v>
      </c>
      <c r="S142" s="358">
        <v>0</v>
      </c>
    </row>
    <row r="143" spans="1:19">
      <c r="A143" s="776"/>
      <c r="B143" s="787"/>
      <c r="C143" s="343"/>
      <c r="D143" s="781"/>
      <c r="E143" s="781"/>
      <c r="F143" s="343"/>
      <c r="G143" s="781"/>
      <c r="H143" s="790"/>
      <c r="I143" s="354"/>
      <c r="J143" s="343" t="s">
        <v>305</v>
      </c>
      <c r="K143" s="343" t="s">
        <v>289</v>
      </c>
      <c r="L143" s="365">
        <v>0.92068769999999989</v>
      </c>
      <c r="M143" s="356">
        <v>27.2</v>
      </c>
      <c r="N143" s="356">
        <v>1</v>
      </c>
      <c r="O143" s="356"/>
      <c r="P143" s="355">
        <v>34.065444899999996</v>
      </c>
      <c r="Q143" s="355">
        <v>926.58010127999989</v>
      </c>
      <c r="R143" s="357">
        <v>34.065444899999996</v>
      </c>
      <c r="S143" s="358">
        <v>0</v>
      </c>
    </row>
    <row r="144" spans="1:19">
      <c r="A144" s="776"/>
      <c r="B144" s="779"/>
      <c r="C144" s="343"/>
      <c r="D144" s="781"/>
      <c r="E144" s="783"/>
      <c r="F144" s="343"/>
      <c r="G144" s="781"/>
      <c r="H144" s="785"/>
      <c r="I144" s="354"/>
      <c r="J144" s="366" t="s">
        <v>306</v>
      </c>
      <c r="K144" s="366" t="s">
        <v>292</v>
      </c>
      <c r="L144" s="368">
        <v>0.47119050000000001</v>
      </c>
      <c r="M144" s="369">
        <v>23.8</v>
      </c>
      <c r="N144" s="369">
        <v>1</v>
      </c>
      <c r="O144" s="369"/>
      <c r="P144" s="370">
        <v>17.434048499999999</v>
      </c>
      <c r="Q144" s="370">
        <v>414.93035429999998</v>
      </c>
      <c r="R144" s="371">
        <v>17.434048499999999</v>
      </c>
      <c r="S144" s="372">
        <v>0</v>
      </c>
    </row>
    <row r="145" spans="1:19">
      <c r="A145" s="776"/>
      <c r="B145" s="786">
        <v>3103302</v>
      </c>
      <c r="C145" s="343"/>
      <c r="D145" s="781"/>
      <c r="E145" s="788" t="s">
        <v>311</v>
      </c>
      <c r="F145" s="343"/>
      <c r="G145" s="781"/>
      <c r="H145" s="789">
        <v>15.05</v>
      </c>
      <c r="I145" s="354"/>
      <c r="J145" s="343" t="s">
        <v>312</v>
      </c>
      <c r="K145" s="343" t="s">
        <v>292</v>
      </c>
      <c r="L145" s="365">
        <v>4.5150000000000002E-4</v>
      </c>
      <c r="M145" s="356">
        <v>23.8</v>
      </c>
      <c r="N145" s="356">
        <v>1</v>
      </c>
      <c r="O145" s="356"/>
      <c r="P145" s="355">
        <v>1.6705500000000002E-2</v>
      </c>
      <c r="Q145" s="355">
        <v>0.39759090000000002</v>
      </c>
      <c r="R145" s="357">
        <v>1.6705500000000002E-2</v>
      </c>
      <c r="S145" s="358">
        <v>0</v>
      </c>
    </row>
    <row r="146" spans="1:19">
      <c r="A146" s="776"/>
      <c r="B146" s="787"/>
      <c r="C146" s="343"/>
      <c r="D146" s="781"/>
      <c r="E146" s="781"/>
      <c r="F146" s="343"/>
      <c r="G146" s="781"/>
      <c r="H146" s="790"/>
      <c r="I146" s="354"/>
      <c r="J146" s="343" t="s">
        <v>313</v>
      </c>
      <c r="K146" s="343" t="s">
        <v>292</v>
      </c>
      <c r="L146" s="365">
        <v>4.5752000000000008E-2</v>
      </c>
      <c r="M146" s="356">
        <v>23.8</v>
      </c>
      <c r="N146" s="356">
        <v>1</v>
      </c>
      <c r="O146" s="356"/>
      <c r="P146" s="355">
        <v>1.6928240000000003</v>
      </c>
      <c r="Q146" s="355">
        <v>40.289211200000011</v>
      </c>
      <c r="R146" s="357">
        <v>1.6928240000000003</v>
      </c>
      <c r="S146" s="358">
        <v>0</v>
      </c>
    </row>
    <row r="147" spans="1:19" ht="15.75" thickBot="1">
      <c r="A147" s="777"/>
      <c r="B147" s="791"/>
      <c r="C147" s="374"/>
      <c r="D147" s="782"/>
      <c r="E147" s="782"/>
      <c r="F147" s="374"/>
      <c r="G147" s="782"/>
      <c r="H147" s="792"/>
      <c r="I147" s="375"/>
      <c r="J147" s="374" t="s">
        <v>314</v>
      </c>
      <c r="K147" s="374" t="s">
        <v>292</v>
      </c>
      <c r="L147" s="391">
        <v>0.1521555</v>
      </c>
      <c r="M147" s="377">
        <v>23.8</v>
      </c>
      <c r="N147" s="377">
        <v>1</v>
      </c>
      <c r="O147" s="377"/>
      <c r="P147" s="378">
        <v>5.6297534999999996</v>
      </c>
      <c r="Q147" s="378">
        <v>133.98813329999999</v>
      </c>
      <c r="R147" s="379">
        <v>5.6297534999999996</v>
      </c>
      <c r="S147" s="360">
        <v>0</v>
      </c>
    </row>
    <row r="148" spans="1:19">
      <c r="A148" s="775">
        <v>2003682</v>
      </c>
      <c r="B148" s="778">
        <v>407820</v>
      </c>
      <c r="C148" s="342"/>
      <c r="D148" s="780" t="s">
        <v>331</v>
      </c>
      <c r="E148" s="780" t="s">
        <v>328</v>
      </c>
      <c r="F148" s="342"/>
      <c r="G148" s="780">
        <v>11</v>
      </c>
      <c r="H148" s="784">
        <v>17.5</v>
      </c>
      <c r="I148" s="345"/>
      <c r="J148" s="342" t="s">
        <v>329</v>
      </c>
      <c r="K148" s="342" t="s">
        <v>292</v>
      </c>
      <c r="L148" s="361">
        <v>1.925E-2</v>
      </c>
      <c r="M148" s="362">
        <v>23.8</v>
      </c>
      <c r="N148" s="362">
        <v>1</v>
      </c>
      <c r="O148" s="362"/>
      <c r="P148" s="363">
        <v>0.21174999999999999</v>
      </c>
      <c r="Q148" s="363">
        <v>5.03965</v>
      </c>
      <c r="R148" s="364">
        <v>0.21174999999999999</v>
      </c>
      <c r="S148" s="395">
        <v>0</v>
      </c>
    </row>
    <row r="149" spans="1:19">
      <c r="A149" s="776"/>
      <c r="B149" s="779"/>
      <c r="C149" s="343"/>
      <c r="D149" s="781"/>
      <c r="E149" s="783"/>
      <c r="F149" s="343"/>
      <c r="G149" s="781"/>
      <c r="H149" s="785"/>
      <c r="I149" s="354"/>
      <c r="J149" s="366" t="s">
        <v>310</v>
      </c>
      <c r="K149" s="366" t="s">
        <v>292</v>
      </c>
      <c r="L149" s="368">
        <v>3.5000000000000005E-4</v>
      </c>
      <c r="M149" s="369">
        <v>23.8</v>
      </c>
      <c r="N149" s="369">
        <v>1</v>
      </c>
      <c r="O149" s="369"/>
      <c r="P149" s="370">
        <v>3.8500000000000006E-3</v>
      </c>
      <c r="Q149" s="370">
        <v>9.1630000000000017E-2</v>
      </c>
      <c r="R149" s="371">
        <v>3.8500000000000006E-3</v>
      </c>
      <c r="S149" s="372">
        <v>0</v>
      </c>
    </row>
    <row r="150" spans="1:19" ht="22.5">
      <c r="A150" s="776"/>
      <c r="B150" s="786">
        <v>1107892</v>
      </c>
      <c r="C150" s="343"/>
      <c r="D150" s="781"/>
      <c r="E150" s="788" t="s">
        <v>301</v>
      </c>
      <c r="F150" s="343"/>
      <c r="G150" s="781"/>
      <c r="H150" s="789">
        <v>2.08</v>
      </c>
      <c r="I150" s="354"/>
      <c r="J150" s="343" t="s">
        <v>302</v>
      </c>
      <c r="K150" s="343" t="s">
        <v>292</v>
      </c>
      <c r="L150" s="365">
        <v>1.768E-3</v>
      </c>
      <c r="M150" s="356">
        <v>23.8</v>
      </c>
      <c r="N150" s="356">
        <v>1</v>
      </c>
      <c r="O150" s="356"/>
      <c r="P150" s="355">
        <v>1.9448E-2</v>
      </c>
      <c r="Q150" s="355">
        <v>0.46286240000000001</v>
      </c>
      <c r="R150" s="357">
        <v>1.9448E-2</v>
      </c>
      <c r="S150" s="358">
        <v>0</v>
      </c>
    </row>
    <row r="151" spans="1:19">
      <c r="A151" s="776"/>
      <c r="B151" s="787"/>
      <c r="C151" s="343"/>
      <c r="D151" s="781"/>
      <c r="E151" s="781"/>
      <c r="F151" s="343"/>
      <c r="G151" s="781"/>
      <c r="H151" s="790"/>
      <c r="I151" s="354"/>
      <c r="J151" s="343" t="s">
        <v>303</v>
      </c>
      <c r="K151" s="343" t="s">
        <v>289</v>
      </c>
      <c r="L151" s="365">
        <v>1.9760208000000001</v>
      </c>
      <c r="M151" s="356">
        <v>14.2</v>
      </c>
      <c r="N151" s="356">
        <v>18.8</v>
      </c>
      <c r="O151" s="356"/>
      <c r="P151" s="355">
        <v>21.736228800000003</v>
      </c>
      <c r="Q151" s="355">
        <v>308.65444896000002</v>
      </c>
      <c r="R151" s="357">
        <v>408.64110144000006</v>
      </c>
      <c r="S151" s="358">
        <v>0</v>
      </c>
    </row>
    <row r="152" spans="1:19">
      <c r="A152" s="776"/>
      <c r="B152" s="787"/>
      <c r="C152" s="343"/>
      <c r="D152" s="781"/>
      <c r="E152" s="781"/>
      <c r="F152" s="343"/>
      <c r="G152" s="781"/>
      <c r="H152" s="790"/>
      <c r="I152" s="354"/>
      <c r="J152" s="343" t="s">
        <v>304</v>
      </c>
      <c r="K152" s="343" t="s">
        <v>289</v>
      </c>
      <c r="L152" s="365">
        <v>1.1467247999999999</v>
      </c>
      <c r="M152" s="356">
        <v>27.2</v>
      </c>
      <c r="N152" s="356">
        <v>1</v>
      </c>
      <c r="O152" s="356"/>
      <c r="P152" s="355">
        <v>12.613972799999999</v>
      </c>
      <c r="Q152" s="355">
        <v>343.10006015999994</v>
      </c>
      <c r="R152" s="357">
        <v>12.613972799999999</v>
      </c>
      <c r="S152" s="358">
        <v>0</v>
      </c>
    </row>
    <row r="153" spans="1:19">
      <c r="A153" s="776"/>
      <c r="B153" s="787"/>
      <c r="C153" s="343"/>
      <c r="D153" s="781"/>
      <c r="E153" s="781"/>
      <c r="F153" s="343"/>
      <c r="G153" s="781"/>
      <c r="H153" s="790"/>
      <c r="I153" s="354"/>
      <c r="J153" s="343" t="s">
        <v>305</v>
      </c>
      <c r="K153" s="343" t="s">
        <v>289</v>
      </c>
      <c r="L153" s="365">
        <v>1.1467247999999999</v>
      </c>
      <c r="M153" s="356">
        <v>27.2</v>
      </c>
      <c r="N153" s="356">
        <v>1</v>
      </c>
      <c r="O153" s="356"/>
      <c r="P153" s="355">
        <v>12.613972799999999</v>
      </c>
      <c r="Q153" s="355">
        <v>343.10006015999994</v>
      </c>
      <c r="R153" s="357">
        <v>12.613972799999999</v>
      </c>
      <c r="S153" s="358">
        <v>0</v>
      </c>
    </row>
    <row r="154" spans="1:19">
      <c r="A154" s="776"/>
      <c r="B154" s="779"/>
      <c r="C154" s="343"/>
      <c r="D154" s="781"/>
      <c r="E154" s="783"/>
      <c r="F154" s="343"/>
      <c r="G154" s="781"/>
      <c r="H154" s="785"/>
      <c r="I154" s="354"/>
      <c r="J154" s="366" t="s">
        <v>306</v>
      </c>
      <c r="K154" s="366" t="s">
        <v>292</v>
      </c>
      <c r="L154" s="368">
        <v>0.58687200000000006</v>
      </c>
      <c r="M154" s="369">
        <v>23.8</v>
      </c>
      <c r="N154" s="369">
        <v>1</v>
      </c>
      <c r="O154" s="369"/>
      <c r="P154" s="370">
        <v>6.4555920000000011</v>
      </c>
      <c r="Q154" s="370">
        <v>153.64308960000002</v>
      </c>
      <c r="R154" s="371">
        <v>6.4555920000000011</v>
      </c>
      <c r="S154" s="372">
        <v>0</v>
      </c>
    </row>
    <row r="155" spans="1:19">
      <c r="A155" s="776"/>
      <c r="B155" s="786">
        <v>3103302</v>
      </c>
      <c r="C155" s="343"/>
      <c r="D155" s="781"/>
      <c r="E155" s="788" t="s">
        <v>311</v>
      </c>
      <c r="F155" s="343"/>
      <c r="G155" s="781"/>
      <c r="H155" s="789">
        <v>16.63</v>
      </c>
      <c r="I155" s="354"/>
      <c r="J155" s="343" t="s">
        <v>312</v>
      </c>
      <c r="K155" s="343" t="s">
        <v>292</v>
      </c>
      <c r="L155" s="365">
        <v>4.9889999999999993E-4</v>
      </c>
      <c r="M155" s="356">
        <v>23.8</v>
      </c>
      <c r="N155" s="356">
        <v>1</v>
      </c>
      <c r="O155" s="356"/>
      <c r="P155" s="355">
        <v>5.4878999999999995E-3</v>
      </c>
      <c r="Q155" s="355">
        <v>0.13061202</v>
      </c>
      <c r="R155" s="357">
        <v>5.4878999999999995E-3</v>
      </c>
      <c r="S155" s="358">
        <v>0</v>
      </c>
    </row>
    <row r="156" spans="1:19">
      <c r="A156" s="776"/>
      <c r="B156" s="787"/>
      <c r="C156" s="343"/>
      <c r="D156" s="781"/>
      <c r="E156" s="781"/>
      <c r="F156" s="343"/>
      <c r="G156" s="781"/>
      <c r="H156" s="790"/>
      <c r="I156" s="354"/>
      <c r="J156" s="343" t="s">
        <v>313</v>
      </c>
      <c r="K156" s="343" t="s">
        <v>292</v>
      </c>
      <c r="L156" s="365">
        <v>5.0555200000000002E-2</v>
      </c>
      <c r="M156" s="356">
        <v>23.8</v>
      </c>
      <c r="N156" s="356">
        <v>1</v>
      </c>
      <c r="O156" s="356"/>
      <c r="P156" s="355">
        <v>0.55610720000000002</v>
      </c>
      <c r="Q156" s="355">
        <v>13.235351360000001</v>
      </c>
      <c r="R156" s="357">
        <v>0.55610720000000002</v>
      </c>
      <c r="S156" s="358">
        <v>0</v>
      </c>
    </row>
    <row r="157" spans="1:19" ht="15.75" thickBot="1">
      <c r="A157" s="777"/>
      <c r="B157" s="791"/>
      <c r="C157" s="374"/>
      <c r="D157" s="782"/>
      <c r="E157" s="782"/>
      <c r="F157" s="374"/>
      <c r="G157" s="782"/>
      <c r="H157" s="792"/>
      <c r="I157" s="375"/>
      <c r="J157" s="374" t="s">
        <v>314</v>
      </c>
      <c r="K157" s="374" t="s">
        <v>292</v>
      </c>
      <c r="L157" s="391">
        <v>0.16812929999999998</v>
      </c>
      <c r="M157" s="377">
        <v>23.8</v>
      </c>
      <c r="N157" s="377">
        <v>1</v>
      </c>
      <c r="O157" s="377"/>
      <c r="P157" s="378">
        <v>1.8494222999999999</v>
      </c>
      <c r="Q157" s="378">
        <v>44.016250739999997</v>
      </c>
      <c r="R157" s="379">
        <v>1.8494222999999999</v>
      </c>
      <c r="S157" s="360">
        <v>0</v>
      </c>
    </row>
    <row r="158" spans="1:19">
      <c r="A158" s="775">
        <v>2003692</v>
      </c>
      <c r="B158" s="778">
        <v>407820</v>
      </c>
      <c r="C158" s="342"/>
      <c r="D158" s="780" t="s">
        <v>503</v>
      </c>
      <c r="E158" s="780" t="s">
        <v>328</v>
      </c>
      <c r="F158" s="342"/>
      <c r="G158" s="780">
        <v>8</v>
      </c>
      <c r="H158" s="784">
        <v>17</v>
      </c>
      <c r="I158" s="345"/>
      <c r="J158" s="342" t="s">
        <v>329</v>
      </c>
      <c r="K158" s="342" t="s">
        <v>292</v>
      </c>
      <c r="L158" s="361">
        <v>1.8700000000000001E-2</v>
      </c>
      <c r="M158" s="362">
        <v>23.8</v>
      </c>
      <c r="N158" s="362">
        <v>1</v>
      </c>
      <c r="O158" s="362"/>
      <c r="P158" s="363">
        <v>0.14960000000000001</v>
      </c>
      <c r="Q158" s="363">
        <v>3.5604800000000005</v>
      </c>
      <c r="R158" s="364">
        <v>0.14960000000000001</v>
      </c>
      <c r="S158" s="395">
        <v>0</v>
      </c>
    </row>
    <row r="159" spans="1:19">
      <c r="A159" s="776"/>
      <c r="B159" s="779"/>
      <c r="C159" s="343"/>
      <c r="D159" s="781"/>
      <c r="E159" s="783"/>
      <c r="F159" s="343"/>
      <c r="G159" s="781"/>
      <c r="H159" s="785"/>
      <c r="I159" s="354"/>
      <c r="J159" s="366" t="s">
        <v>310</v>
      </c>
      <c r="K159" s="366" t="s">
        <v>292</v>
      </c>
      <c r="L159" s="368">
        <v>3.4000000000000002E-4</v>
      </c>
      <c r="M159" s="369">
        <v>23.8</v>
      </c>
      <c r="N159" s="369">
        <v>1</v>
      </c>
      <c r="O159" s="369"/>
      <c r="P159" s="370">
        <v>2.7200000000000002E-3</v>
      </c>
      <c r="Q159" s="370">
        <v>6.4736000000000002E-2</v>
      </c>
      <c r="R159" s="371">
        <v>2.7200000000000002E-3</v>
      </c>
      <c r="S159" s="372">
        <v>0</v>
      </c>
    </row>
    <row r="160" spans="1:19" ht="22.5">
      <c r="A160" s="776"/>
      <c r="B160" s="786">
        <v>1107892</v>
      </c>
      <c r="C160" s="343"/>
      <c r="D160" s="781"/>
      <c r="E160" s="788" t="s">
        <v>301</v>
      </c>
      <c r="F160" s="343"/>
      <c r="G160" s="781"/>
      <c r="H160" s="789">
        <v>1.97</v>
      </c>
      <c r="I160" s="354"/>
      <c r="J160" s="343" t="s">
        <v>302</v>
      </c>
      <c r="K160" s="343" t="s">
        <v>292</v>
      </c>
      <c r="L160" s="365">
        <v>1.6745E-3</v>
      </c>
      <c r="M160" s="356">
        <v>23.8</v>
      </c>
      <c r="N160" s="356">
        <v>1</v>
      </c>
      <c r="O160" s="356"/>
      <c r="P160" s="355">
        <v>1.3396E-2</v>
      </c>
      <c r="Q160" s="355">
        <v>0.31882480000000002</v>
      </c>
      <c r="R160" s="357">
        <v>1.3396E-2</v>
      </c>
      <c r="S160" s="358">
        <v>0</v>
      </c>
    </row>
    <row r="161" spans="1:19">
      <c r="A161" s="776"/>
      <c r="B161" s="787"/>
      <c r="C161" s="343"/>
      <c r="D161" s="781"/>
      <c r="E161" s="781"/>
      <c r="F161" s="343"/>
      <c r="G161" s="781"/>
      <c r="H161" s="790"/>
      <c r="I161" s="354"/>
      <c r="J161" s="343" t="s">
        <v>303</v>
      </c>
      <c r="K161" s="343" t="s">
        <v>289</v>
      </c>
      <c r="L161" s="365">
        <v>1.8715197000000001</v>
      </c>
      <c r="M161" s="356">
        <v>14.2</v>
      </c>
      <c r="N161" s="356">
        <v>18.8</v>
      </c>
      <c r="O161" s="356"/>
      <c r="P161" s="355">
        <v>14.972157600000001</v>
      </c>
      <c r="Q161" s="355">
        <v>212.60463792000002</v>
      </c>
      <c r="R161" s="357">
        <v>281.47656288000002</v>
      </c>
      <c r="S161" s="358">
        <v>0</v>
      </c>
    </row>
    <row r="162" spans="1:19">
      <c r="A162" s="776"/>
      <c r="B162" s="787"/>
      <c r="C162" s="343"/>
      <c r="D162" s="781"/>
      <c r="E162" s="781"/>
      <c r="F162" s="343"/>
      <c r="G162" s="781"/>
      <c r="H162" s="790"/>
      <c r="I162" s="354"/>
      <c r="J162" s="343" t="s">
        <v>304</v>
      </c>
      <c r="K162" s="343" t="s">
        <v>289</v>
      </c>
      <c r="L162" s="365">
        <v>1.0860806999999999</v>
      </c>
      <c r="M162" s="356">
        <v>27.2</v>
      </c>
      <c r="N162" s="356">
        <v>1</v>
      </c>
      <c r="O162" s="356"/>
      <c r="P162" s="355">
        <v>8.6886455999999992</v>
      </c>
      <c r="Q162" s="355">
        <v>236.33116031999998</v>
      </c>
      <c r="R162" s="357">
        <v>8.6886455999999992</v>
      </c>
      <c r="S162" s="358">
        <v>0</v>
      </c>
    </row>
    <row r="163" spans="1:19">
      <c r="A163" s="776"/>
      <c r="B163" s="787"/>
      <c r="C163" s="343"/>
      <c r="D163" s="781"/>
      <c r="E163" s="781"/>
      <c r="F163" s="343"/>
      <c r="G163" s="781"/>
      <c r="H163" s="790"/>
      <c r="I163" s="354"/>
      <c r="J163" s="343" t="s">
        <v>305</v>
      </c>
      <c r="K163" s="343" t="s">
        <v>289</v>
      </c>
      <c r="L163" s="365">
        <v>1.0860806999999999</v>
      </c>
      <c r="M163" s="356">
        <v>27.2</v>
      </c>
      <c r="N163" s="356">
        <v>1</v>
      </c>
      <c r="O163" s="356"/>
      <c r="P163" s="355">
        <v>8.6886455999999992</v>
      </c>
      <c r="Q163" s="355">
        <v>236.33116031999998</v>
      </c>
      <c r="R163" s="357">
        <v>8.6886455999999992</v>
      </c>
      <c r="S163" s="358">
        <v>0</v>
      </c>
    </row>
    <row r="164" spans="1:19">
      <c r="A164" s="776"/>
      <c r="B164" s="779"/>
      <c r="C164" s="343"/>
      <c r="D164" s="781"/>
      <c r="E164" s="783"/>
      <c r="F164" s="343"/>
      <c r="G164" s="781"/>
      <c r="H164" s="785"/>
      <c r="I164" s="354"/>
      <c r="J164" s="366" t="s">
        <v>306</v>
      </c>
      <c r="K164" s="366" t="s">
        <v>292</v>
      </c>
      <c r="L164" s="368">
        <v>0.55583550000000004</v>
      </c>
      <c r="M164" s="369">
        <v>23.8</v>
      </c>
      <c r="N164" s="369">
        <v>1</v>
      </c>
      <c r="O164" s="369"/>
      <c r="P164" s="370">
        <v>4.4466840000000003</v>
      </c>
      <c r="Q164" s="370">
        <v>105.8310792</v>
      </c>
      <c r="R164" s="371">
        <v>4.4466840000000003</v>
      </c>
      <c r="S164" s="372">
        <v>0</v>
      </c>
    </row>
    <row r="165" spans="1:19">
      <c r="A165" s="776"/>
      <c r="B165" s="786">
        <v>3103302</v>
      </c>
      <c r="C165" s="343"/>
      <c r="D165" s="781"/>
      <c r="E165" s="788" t="s">
        <v>311</v>
      </c>
      <c r="F165" s="343"/>
      <c r="G165" s="781"/>
      <c r="H165" s="789">
        <v>17.850000000000001</v>
      </c>
      <c r="I165" s="354"/>
      <c r="J165" s="343" t="s">
        <v>312</v>
      </c>
      <c r="K165" s="343" t="s">
        <v>292</v>
      </c>
      <c r="L165" s="365">
        <v>5.3550000000000006E-4</v>
      </c>
      <c r="M165" s="356">
        <v>23.8</v>
      </c>
      <c r="N165" s="356">
        <v>1</v>
      </c>
      <c r="O165" s="356"/>
      <c r="P165" s="355">
        <v>4.2840000000000005E-3</v>
      </c>
      <c r="Q165" s="355">
        <v>0.10195920000000001</v>
      </c>
      <c r="R165" s="357">
        <v>4.2840000000000005E-3</v>
      </c>
      <c r="S165" s="358">
        <v>0</v>
      </c>
    </row>
    <row r="166" spans="1:19">
      <c r="A166" s="776"/>
      <c r="B166" s="787"/>
      <c r="C166" s="343"/>
      <c r="D166" s="781"/>
      <c r="E166" s="781"/>
      <c r="F166" s="343"/>
      <c r="G166" s="781"/>
      <c r="H166" s="790"/>
      <c r="I166" s="354"/>
      <c r="J166" s="343" t="s">
        <v>313</v>
      </c>
      <c r="K166" s="343" t="s">
        <v>292</v>
      </c>
      <c r="L166" s="365">
        <v>5.4264000000000007E-2</v>
      </c>
      <c r="M166" s="356">
        <v>23.8</v>
      </c>
      <c r="N166" s="356">
        <v>1</v>
      </c>
      <c r="O166" s="356"/>
      <c r="P166" s="355">
        <v>0.43411200000000005</v>
      </c>
      <c r="Q166" s="355">
        <v>10.331865600000002</v>
      </c>
      <c r="R166" s="357">
        <v>0.43411200000000005</v>
      </c>
      <c r="S166" s="358">
        <v>0</v>
      </c>
    </row>
    <row r="167" spans="1:19" ht="15.75" thickBot="1">
      <c r="A167" s="777"/>
      <c r="B167" s="791"/>
      <c r="C167" s="374"/>
      <c r="D167" s="782"/>
      <c r="E167" s="782"/>
      <c r="F167" s="374"/>
      <c r="G167" s="782"/>
      <c r="H167" s="792"/>
      <c r="I167" s="375"/>
      <c r="J167" s="374" t="s">
        <v>314</v>
      </c>
      <c r="K167" s="374" t="s">
        <v>292</v>
      </c>
      <c r="L167" s="391">
        <v>0.1804635</v>
      </c>
      <c r="M167" s="377">
        <v>23.8</v>
      </c>
      <c r="N167" s="377">
        <v>1</v>
      </c>
      <c r="O167" s="377"/>
      <c r="P167" s="378">
        <v>1.443708</v>
      </c>
      <c r="Q167" s="378">
        <v>34.360250399999998</v>
      </c>
      <c r="R167" s="379">
        <v>1.443708</v>
      </c>
      <c r="S167" s="360">
        <v>0</v>
      </c>
    </row>
    <row r="168" spans="1:19">
      <c r="A168" s="775">
        <v>2003694</v>
      </c>
      <c r="B168" s="778">
        <v>407820</v>
      </c>
      <c r="C168" s="342"/>
      <c r="D168" s="780" t="s">
        <v>553</v>
      </c>
      <c r="E168" s="780" t="s">
        <v>328</v>
      </c>
      <c r="F168" s="342"/>
      <c r="G168" s="780">
        <v>5</v>
      </c>
      <c r="H168" s="784">
        <v>17.5</v>
      </c>
      <c r="I168" s="345"/>
      <c r="J168" s="342" t="s">
        <v>329</v>
      </c>
      <c r="K168" s="342" t="s">
        <v>292</v>
      </c>
      <c r="L168" s="361">
        <v>1.925E-2</v>
      </c>
      <c r="M168" s="362">
        <v>23.8</v>
      </c>
      <c r="N168" s="362">
        <v>1</v>
      </c>
      <c r="O168" s="362"/>
      <c r="P168" s="363">
        <v>9.6250000000000002E-2</v>
      </c>
      <c r="Q168" s="363">
        <v>2.2907500000000001</v>
      </c>
      <c r="R168" s="364">
        <v>9.6250000000000002E-2</v>
      </c>
      <c r="S168" s="395">
        <v>0</v>
      </c>
    </row>
    <row r="169" spans="1:19">
      <c r="A169" s="776"/>
      <c r="B169" s="779"/>
      <c r="C169" s="343"/>
      <c r="D169" s="781"/>
      <c r="E169" s="783"/>
      <c r="F169" s="343"/>
      <c r="G169" s="781"/>
      <c r="H169" s="785"/>
      <c r="I169" s="354"/>
      <c r="J169" s="366" t="s">
        <v>310</v>
      </c>
      <c r="K169" s="366" t="s">
        <v>292</v>
      </c>
      <c r="L169" s="368">
        <v>3.5000000000000005E-4</v>
      </c>
      <c r="M169" s="369">
        <v>23.8</v>
      </c>
      <c r="N169" s="369">
        <v>1</v>
      </c>
      <c r="O169" s="369"/>
      <c r="P169" s="370">
        <v>1.7500000000000003E-3</v>
      </c>
      <c r="Q169" s="370">
        <v>4.1650000000000006E-2</v>
      </c>
      <c r="R169" s="371">
        <v>1.7500000000000003E-3</v>
      </c>
      <c r="S169" s="372">
        <v>0</v>
      </c>
    </row>
    <row r="170" spans="1:19" ht="22.5">
      <c r="A170" s="776"/>
      <c r="B170" s="786">
        <v>1107892</v>
      </c>
      <c r="C170" s="343"/>
      <c r="D170" s="781"/>
      <c r="E170" s="788" t="s">
        <v>301</v>
      </c>
      <c r="F170" s="343"/>
      <c r="G170" s="781"/>
      <c r="H170" s="789">
        <v>2.42</v>
      </c>
      <c r="I170" s="354"/>
      <c r="J170" s="343" t="s">
        <v>302</v>
      </c>
      <c r="K170" s="343" t="s">
        <v>292</v>
      </c>
      <c r="L170" s="365">
        <v>2.0569999999999998E-3</v>
      </c>
      <c r="M170" s="356">
        <v>23.8</v>
      </c>
      <c r="N170" s="356">
        <v>1</v>
      </c>
      <c r="O170" s="356"/>
      <c r="P170" s="355">
        <v>1.0284999999999999E-2</v>
      </c>
      <c r="Q170" s="355">
        <v>0.24478299999999997</v>
      </c>
      <c r="R170" s="357">
        <v>1.0284999999999999E-2</v>
      </c>
      <c r="S170" s="358">
        <v>0</v>
      </c>
    </row>
    <row r="171" spans="1:19">
      <c r="A171" s="776"/>
      <c r="B171" s="787"/>
      <c r="C171" s="343"/>
      <c r="D171" s="781"/>
      <c r="E171" s="781"/>
      <c r="F171" s="343"/>
      <c r="G171" s="781"/>
      <c r="H171" s="790"/>
      <c r="I171" s="354"/>
      <c r="J171" s="343" t="s">
        <v>303</v>
      </c>
      <c r="K171" s="343" t="s">
        <v>289</v>
      </c>
      <c r="L171" s="365">
        <v>2.2990241999999999</v>
      </c>
      <c r="M171" s="356">
        <v>14.2</v>
      </c>
      <c r="N171" s="356">
        <v>18.8</v>
      </c>
      <c r="O171" s="356"/>
      <c r="P171" s="355">
        <v>11.495120999999999</v>
      </c>
      <c r="Q171" s="355">
        <v>163.23071819999998</v>
      </c>
      <c r="R171" s="357">
        <v>216.1082748</v>
      </c>
      <c r="S171" s="358">
        <v>0</v>
      </c>
    </row>
    <row r="172" spans="1:19">
      <c r="A172" s="776"/>
      <c r="B172" s="787"/>
      <c r="C172" s="343"/>
      <c r="D172" s="781"/>
      <c r="E172" s="781"/>
      <c r="F172" s="343"/>
      <c r="G172" s="781"/>
      <c r="H172" s="790"/>
      <c r="I172" s="354"/>
      <c r="J172" s="343" t="s">
        <v>304</v>
      </c>
      <c r="K172" s="343" t="s">
        <v>289</v>
      </c>
      <c r="L172" s="365">
        <v>1.3341702</v>
      </c>
      <c r="M172" s="356">
        <v>27.2</v>
      </c>
      <c r="N172" s="356">
        <v>1</v>
      </c>
      <c r="O172" s="356"/>
      <c r="P172" s="355">
        <v>6.6708509999999999</v>
      </c>
      <c r="Q172" s="355">
        <v>181.44714719999999</v>
      </c>
      <c r="R172" s="357">
        <v>6.6708509999999999</v>
      </c>
      <c r="S172" s="358">
        <v>0</v>
      </c>
    </row>
    <row r="173" spans="1:19">
      <c r="A173" s="776"/>
      <c r="B173" s="787"/>
      <c r="C173" s="343"/>
      <c r="D173" s="781"/>
      <c r="E173" s="781"/>
      <c r="F173" s="343"/>
      <c r="G173" s="781"/>
      <c r="H173" s="790"/>
      <c r="I173" s="354"/>
      <c r="J173" s="343" t="s">
        <v>305</v>
      </c>
      <c r="K173" s="343" t="s">
        <v>289</v>
      </c>
      <c r="L173" s="365">
        <v>1.3341702</v>
      </c>
      <c r="M173" s="356">
        <v>27.2</v>
      </c>
      <c r="N173" s="356">
        <v>1</v>
      </c>
      <c r="O173" s="356"/>
      <c r="P173" s="355">
        <v>6.6708509999999999</v>
      </c>
      <c r="Q173" s="355">
        <v>181.44714719999999</v>
      </c>
      <c r="R173" s="357">
        <v>6.6708509999999999</v>
      </c>
      <c r="S173" s="358">
        <v>0</v>
      </c>
    </row>
    <row r="174" spans="1:19">
      <c r="A174" s="776"/>
      <c r="B174" s="779"/>
      <c r="C174" s="343"/>
      <c r="D174" s="781"/>
      <c r="E174" s="783"/>
      <c r="F174" s="343"/>
      <c r="G174" s="781"/>
      <c r="H174" s="785"/>
      <c r="I174" s="354"/>
      <c r="J174" s="366" t="s">
        <v>306</v>
      </c>
      <c r="K174" s="366" t="s">
        <v>292</v>
      </c>
      <c r="L174" s="368">
        <v>0.68280300000000005</v>
      </c>
      <c r="M174" s="369">
        <v>23.8</v>
      </c>
      <c r="N174" s="369">
        <v>1</v>
      </c>
      <c r="O174" s="369"/>
      <c r="P174" s="370">
        <v>3.414015</v>
      </c>
      <c r="Q174" s="370">
        <v>81.253557000000001</v>
      </c>
      <c r="R174" s="371">
        <v>3.414015</v>
      </c>
      <c r="S174" s="372">
        <v>0</v>
      </c>
    </row>
    <row r="175" spans="1:19">
      <c r="A175" s="776"/>
      <c r="B175" s="786">
        <v>3103302</v>
      </c>
      <c r="C175" s="343"/>
      <c r="D175" s="781"/>
      <c r="E175" s="788" t="s">
        <v>311</v>
      </c>
      <c r="F175" s="343"/>
      <c r="G175" s="781"/>
      <c r="H175" s="789">
        <v>19.48</v>
      </c>
      <c r="I175" s="354"/>
      <c r="J175" s="343" t="s">
        <v>312</v>
      </c>
      <c r="K175" s="343" t="s">
        <v>292</v>
      </c>
      <c r="L175" s="365">
        <v>5.844E-4</v>
      </c>
      <c r="M175" s="356">
        <v>23.8</v>
      </c>
      <c r="N175" s="356">
        <v>1</v>
      </c>
      <c r="O175" s="356"/>
      <c r="P175" s="355">
        <v>2.9220000000000001E-3</v>
      </c>
      <c r="Q175" s="355">
        <v>6.9543600000000011E-2</v>
      </c>
      <c r="R175" s="357">
        <v>2.9220000000000001E-3</v>
      </c>
      <c r="S175" s="358">
        <v>0</v>
      </c>
    </row>
    <row r="176" spans="1:19">
      <c r="A176" s="776"/>
      <c r="B176" s="787"/>
      <c r="C176" s="343"/>
      <c r="D176" s="781"/>
      <c r="E176" s="781"/>
      <c r="F176" s="343"/>
      <c r="G176" s="781"/>
      <c r="H176" s="790"/>
      <c r="I176" s="354"/>
      <c r="J176" s="343" t="s">
        <v>313</v>
      </c>
      <c r="K176" s="343" t="s">
        <v>292</v>
      </c>
      <c r="L176" s="365">
        <v>5.9219200000000007E-2</v>
      </c>
      <c r="M176" s="356">
        <v>23.8</v>
      </c>
      <c r="N176" s="356">
        <v>1</v>
      </c>
      <c r="O176" s="356"/>
      <c r="P176" s="355">
        <v>0.29609600000000003</v>
      </c>
      <c r="Q176" s="355">
        <v>7.0470848000000013</v>
      </c>
      <c r="R176" s="357">
        <v>0.29609600000000003</v>
      </c>
      <c r="S176" s="358">
        <v>0</v>
      </c>
    </row>
    <row r="177" spans="1:19" ht="15.75" thickBot="1">
      <c r="A177" s="777"/>
      <c r="B177" s="791"/>
      <c r="C177" s="374"/>
      <c r="D177" s="782"/>
      <c r="E177" s="782"/>
      <c r="F177" s="374"/>
      <c r="G177" s="782"/>
      <c r="H177" s="792"/>
      <c r="I177" s="375"/>
      <c r="J177" s="374" t="s">
        <v>314</v>
      </c>
      <c r="K177" s="374" t="s">
        <v>292</v>
      </c>
      <c r="L177" s="391">
        <v>0.1969428</v>
      </c>
      <c r="M177" s="377">
        <v>23.8</v>
      </c>
      <c r="N177" s="377">
        <v>1</v>
      </c>
      <c r="O177" s="377"/>
      <c r="P177" s="378">
        <v>0.98471399999999998</v>
      </c>
      <c r="Q177" s="378">
        <v>23.436193200000002</v>
      </c>
      <c r="R177" s="379">
        <v>0.98471399999999998</v>
      </c>
      <c r="S177" s="360">
        <v>0</v>
      </c>
    </row>
    <row r="178" spans="1:19">
      <c r="A178" s="775">
        <v>2003714</v>
      </c>
      <c r="B178" s="348"/>
      <c r="C178" s="342"/>
      <c r="D178" s="778" t="s">
        <v>332</v>
      </c>
      <c r="E178" s="345"/>
      <c r="F178" s="345"/>
      <c r="G178" s="780">
        <v>46</v>
      </c>
      <c r="H178" s="346"/>
      <c r="I178" s="346"/>
      <c r="J178" s="348" t="s">
        <v>333</v>
      </c>
      <c r="K178" s="348" t="s">
        <v>292</v>
      </c>
      <c r="L178" s="387">
        <v>0.104</v>
      </c>
      <c r="M178" s="350">
        <v>73.3</v>
      </c>
      <c r="N178" s="350">
        <v>1</v>
      </c>
      <c r="O178" s="350"/>
      <c r="P178" s="349">
        <v>4.7839999999999998</v>
      </c>
      <c r="Q178" s="349">
        <v>350.66719999999998</v>
      </c>
      <c r="R178" s="351">
        <v>4.7839999999999998</v>
      </c>
      <c r="S178" s="352">
        <v>0</v>
      </c>
    </row>
    <row r="179" spans="1:19">
      <c r="A179" s="776"/>
      <c r="B179" s="786">
        <v>2009619</v>
      </c>
      <c r="C179" s="343"/>
      <c r="D179" s="787"/>
      <c r="E179" s="788" t="s">
        <v>315</v>
      </c>
      <c r="F179" s="354"/>
      <c r="G179" s="781"/>
      <c r="H179" s="789">
        <v>3.93</v>
      </c>
      <c r="I179" s="359"/>
      <c r="J179" s="366" t="s">
        <v>316</v>
      </c>
      <c r="K179" s="366" t="s">
        <v>292</v>
      </c>
      <c r="L179" s="373">
        <v>0.82765800000000012</v>
      </c>
      <c r="M179" s="369">
        <v>23.8</v>
      </c>
      <c r="N179" s="369">
        <v>1</v>
      </c>
      <c r="O179" s="369"/>
      <c r="P179" s="370">
        <v>38.072268000000008</v>
      </c>
      <c r="Q179" s="370">
        <v>906.11997840000026</v>
      </c>
      <c r="R179" s="371">
        <v>38.072268000000008</v>
      </c>
      <c r="S179" s="372">
        <v>0</v>
      </c>
    </row>
    <row r="180" spans="1:19">
      <c r="A180" s="776"/>
      <c r="B180" s="787"/>
      <c r="C180" s="786">
        <v>1109697</v>
      </c>
      <c r="D180" s="787"/>
      <c r="E180" s="781"/>
      <c r="F180" s="788" t="s">
        <v>317</v>
      </c>
      <c r="G180" s="781"/>
      <c r="H180" s="790"/>
      <c r="I180" s="789">
        <v>1.4999999999999999E-2</v>
      </c>
      <c r="J180" s="343" t="s">
        <v>303</v>
      </c>
      <c r="K180" s="343" t="s">
        <v>289</v>
      </c>
      <c r="L180" s="365">
        <v>9.1908355500000011E-2</v>
      </c>
      <c r="M180" s="356">
        <v>14.2</v>
      </c>
      <c r="N180" s="356">
        <v>18.8</v>
      </c>
      <c r="O180" s="356"/>
      <c r="P180" s="355">
        <v>4.2277843530000006</v>
      </c>
      <c r="Q180" s="355">
        <v>60.034537812600007</v>
      </c>
      <c r="R180" s="357">
        <v>79.482345836400015</v>
      </c>
      <c r="S180" s="358">
        <v>0</v>
      </c>
    </row>
    <row r="181" spans="1:19">
      <c r="A181" s="776"/>
      <c r="B181" s="787"/>
      <c r="C181" s="787"/>
      <c r="D181" s="787"/>
      <c r="E181" s="781"/>
      <c r="F181" s="781"/>
      <c r="G181" s="781"/>
      <c r="H181" s="790"/>
      <c r="I181" s="790"/>
      <c r="J181" s="343" t="s">
        <v>318</v>
      </c>
      <c r="K181" s="343" t="s">
        <v>292</v>
      </c>
      <c r="L181" s="365">
        <v>1.847493E-3</v>
      </c>
      <c r="M181" s="356">
        <v>23.8</v>
      </c>
      <c r="N181" s="356">
        <v>1</v>
      </c>
      <c r="O181" s="356"/>
      <c r="P181" s="355">
        <v>8.4984677999999994E-2</v>
      </c>
      <c r="Q181" s="355">
        <v>2.0226353364</v>
      </c>
      <c r="R181" s="357">
        <v>8.4984677999999994E-2</v>
      </c>
      <c r="S181" s="358">
        <v>0</v>
      </c>
    </row>
    <row r="182" spans="1:19">
      <c r="A182" s="776"/>
      <c r="B182" s="779"/>
      <c r="C182" s="779"/>
      <c r="D182" s="787"/>
      <c r="E182" s="783"/>
      <c r="F182" s="783"/>
      <c r="G182" s="781"/>
      <c r="H182" s="785"/>
      <c r="I182" s="785"/>
      <c r="J182" s="366" t="s">
        <v>306</v>
      </c>
      <c r="K182" s="366" t="s">
        <v>292</v>
      </c>
      <c r="L182" s="368">
        <v>1.03451355E-2</v>
      </c>
      <c r="M182" s="369">
        <v>23.8</v>
      </c>
      <c r="N182" s="369">
        <v>1</v>
      </c>
      <c r="O182" s="369"/>
      <c r="P182" s="370">
        <v>0.47587623299999998</v>
      </c>
      <c r="Q182" s="370">
        <v>11.3258543454</v>
      </c>
      <c r="R182" s="371">
        <v>0.47587623299999998</v>
      </c>
      <c r="S182" s="372">
        <v>0</v>
      </c>
    </row>
    <row r="183" spans="1:19">
      <c r="A183" s="776"/>
      <c r="B183" s="786">
        <v>1109669</v>
      </c>
      <c r="C183" s="343"/>
      <c r="D183" s="787"/>
      <c r="E183" s="788" t="s">
        <v>307</v>
      </c>
      <c r="F183" s="354"/>
      <c r="G183" s="781"/>
      <c r="H183" s="789">
        <v>0.06</v>
      </c>
      <c r="I183" s="359"/>
      <c r="J183" s="343" t="s">
        <v>303</v>
      </c>
      <c r="K183" s="343" t="s">
        <v>289</v>
      </c>
      <c r="L183" s="365">
        <v>9.0391799999999994E-2</v>
      </c>
      <c r="M183" s="356">
        <v>14.2</v>
      </c>
      <c r="N183" s="356">
        <v>18.8</v>
      </c>
      <c r="O183" s="356"/>
      <c r="P183" s="355">
        <v>4.1580227999999995</v>
      </c>
      <c r="Q183" s="355">
        <v>59.043923759999991</v>
      </c>
      <c r="R183" s="357">
        <v>78.170828639999996</v>
      </c>
      <c r="S183" s="358">
        <v>0</v>
      </c>
    </row>
    <row r="184" spans="1:19">
      <c r="A184" s="776"/>
      <c r="B184" s="779"/>
      <c r="C184" s="343"/>
      <c r="D184" s="787"/>
      <c r="E184" s="783"/>
      <c r="F184" s="354"/>
      <c r="G184" s="781"/>
      <c r="H184" s="785"/>
      <c r="I184" s="359"/>
      <c r="J184" s="366" t="s">
        <v>306</v>
      </c>
      <c r="K184" s="366" t="s">
        <v>292</v>
      </c>
      <c r="L184" s="373">
        <v>2.7480599999999997E-2</v>
      </c>
      <c r="M184" s="369">
        <v>23.8</v>
      </c>
      <c r="N184" s="369">
        <v>1</v>
      </c>
      <c r="O184" s="369"/>
      <c r="P184" s="370">
        <v>1.2641075999999998</v>
      </c>
      <c r="Q184" s="370">
        <v>30.085760879999995</v>
      </c>
      <c r="R184" s="371">
        <v>1.2641075999999998</v>
      </c>
      <c r="S184" s="372">
        <v>0</v>
      </c>
    </row>
    <row r="185" spans="1:19">
      <c r="A185" s="776"/>
      <c r="B185" s="227">
        <v>1109680</v>
      </c>
      <c r="C185" s="343"/>
      <c r="D185" s="787"/>
      <c r="E185" s="343" t="s">
        <v>334</v>
      </c>
      <c r="F185" s="354"/>
      <c r="G185" s="781"/>
      <c r="H185" s="359">
        <v>1.634E-2</v>
      </c>
      <c r="I185" s="359"/>
      <c r="J185" s="227" t="s">
        <v>335</v>
      </c>
      <c r="K185" s="227" t="s">
        <v>292</v>
      </c>
      <c r="L185" s="381">
        <v>3.3885075000000001E-2</v>
      </c>
      <c r="M185" s="382">
        <v>23.8</v>
      </c>
      <c r="N185" s="382">
        <v>1</v>
      </c>
      <c r="O185" s="382"/>
      <c r="P185" s="383">
        <v>1.5587134499999999</v>
      </c>
      <c r="Q185" s="383">
        <v>37.097380110000003</v>
      </c>
      <c r="R185" s="384">
        <v>1.5587134499999999</v>
      </c>
      <c r="S185" s="385">
        <v>0</v>
      </c>
    </row>
    <row r="186" spans="1:19">
      <c r="A186" s="776"/>
      <c r="B186" s="786">
        <v>407819</v>
      </c>
      <c r="C186" s="343"/>
      <c r="D186" s="787"/>
      <c r="E186" s="788" t="s">
        <v>336</v>
      </c>
      <c r="F186" s="354"/>
      <c r="G186" s="781"/>
      <c r="H186" s="789">
        <v>5.4</v>
      </c>
      <c r="I186" s="359"/>
      <c r="J186" s="343" t="s">
        <v>309</v>
      </c>
      <c r="K186" s="343" t="s">
        <v>292</v>
      </c>
      <c r="L186" s="365">
        <v>5.9400000000000008E-3</v>
      </c>
      <c r="M186" s="356">
        <v>23.8</v>
      </c>
      <c r="N186" s="356">
        <v>1</v>
      </c>
      <c r="O186" s="356"/>
      <c r="P186" s="355">
        <v>0.27324000000000004</v>
      </c>
      <c r="Q186" s="355">
        <v>6.5031120000000007</v>
      </c>
      <c r="R186" s="357">
        <v>0.27324000000000004</v>
      </c>
      <c r="S186" s="358">
        <v>0</v>
      </c>
    </row>
    <row r="187" spans="1:19">
      <c r="A187" s="776"/>
      <c r="B187" s="779"/>
      <c r="C187" s="343"/>
      <c r="D187" s="787"/>
      <c r="E187" s="783"/>
      <c r="F187" s="354"/>
      <c r="G187" s="781"/>
      <c r="H187" s="785"/>
      <c r="I187" s="359"/>
      <c r="J187" s="366" t="s">
        <v>310</v>
      </c>
      <c r="K187" s="366" t="s">
        <v>292</v>
      </c>
      <c r="L187" s="373">
        <v>1.0800000000000001E-4</v>
      </c>
      <c r="M187" s="369">
        <v>23.8</v>
      </c>
      <c r="N187" s="369">
        <v>1</v>
      </c>
      <c r="O187" s="369"/>
      <c r="P187" s="370">
        <v>4.9680000000000002E-3</v>
      </c>
      <c r="Q187" s="370">
        <v>0.11823840000000001</v>
      </c>
      <c r="R187" s="371">
        <v>4.9680000000000002E-3</v>
      </c>
      <c r="S187" s="372">
        <v>0</v>
      </c>
    </row>
    <row r="188" spans="1:19" ht="22.5">
      <c r="A188" s="776"/>
      <c r="B188" s="786">
        <v>1107892</v>
      </c>
      <c r="C188" s="343"/>
      <c r="D188" s="787"/>
      <c r="E188" s="788" t="s">
        <v>301</v>
      </c>
      <c r="F188" s="354"/>
      <c r="G188" s="781"/>
      <c r="H188" s="789">
        <v>0.19</v>
      </c>
      <c r="I188" s="359"/>
      <c r="J188" s="343" t="s">
        <v>302</v>
      </c>
      <c r="K188" s="343" t="s">
        <v>292</v>
      </c>
      <c r="L188" s="365">
        <v>1.615E-4</v>
      </c>
      <c r="M188" s="356">
        <v>23.8</v>
      </c>
      <c r="N188" s="356">
        <v>1</v>
      </c>
      <c r="O188" s="356"/>
      <c r="P188" s="355">
        <v>7.4289999999999998E-3</v>
      </c>
      <c r="Q188" s="355">
        <v>0.1768102</v>
      </c>
      <c r="R188" s="357">
        <v>7.4289999999999998E-3</v>
      </c>
      <c r="S188" s="358">
        <v>0</v>
      </c>
    </row>
    <row r="189" spans="1:19">
      <c r="A189" s="776"/>
      <c r="B189" s="787"/>
      <c r="C189" s="343"/>
      <c r="D189" s="787"/>
      <c r="E189" s="781"/>
      <c r="F189" s="354"/>
      <c r="G189" s="781"/>
      <c r="H189" s="790"/>
      <c r="I189" s="359"/>
      <c r="J189" s="343" t="s">
        <v>303</v>
      </c>
      <c r="K189" s="343" t="s">
        <v>289</v>
      </c>
      <c r="L189" s="365">
        <v>0.18050189999999999</v>
      </c>
      <c r="M189" s="356">
        <v>14.2</v>
      </c>
      <c r="N189" s="356">
        <v>18.8</v>
      </c>
      <c r="O189" s="356"/>
      <c r="P189" s="355">
        <v>8.303087399999999</v>
      </c>
      <c r="Q189" s="355">
        <v>117.90384107999998</v>
      </c>
      <c r="R189" s="357">
        <v>156.09804312</v>
      </c>
      <c r="S189" s="358">
        <v>0</v>
      </c>
    </row>
    <row r="190" spans="1:19">
      <c r="A190" s="776"/>
      <c r="B190" s="787"/>
      <c r="C190" s="343"/>
      <c r="D190" s="787"/>
      <c r="E190" s="781"/>
      <c r="F190" s="354"/>
      <c r="G190" s="781"/>
      <c r="H190" s="790"/>
      <c r="I190" s="359"/>
      <c r="J190" s="343" t="s">
        <v>304</v>
      </c>
      <c r="K190" s="343" t="s">
        <v>289</v>
      </c>
      <c r="L190" s="365">
        <v>0.10474889999999999</v>
      </c>
      <c r="M190" s="356">
        <v>27.2</v>
      </c>
      <c r="N190" s="356">
        <v>1</v>
      </c>
      <c r="O190" s="356"/>
      <c r="P190" s="355">
        <v>4.8184493999999995</v>
      </c>
      <c r="Q190" s="355">
        <v>131.06182367999997</v>
      </c>
      <c r="R190" s="357">
        <v>4.8184493999999995</v>
      </c>
      <c r="S190" s="358">
        <v>0</v>
      </c>
    </row>
    <row r="191" spans="1:19">
      <c r="A191" s="776"/>
      <c r="B191" s="787"/>
      <c r="C191" s="343"/>
      <c r="D191" s="787"/>
      <c r="E191" s="781"/>
      <c r="F191" s="354"/>
      <c r="G191" s="781"/>
      <c r="H191" s="790"/>
      <c r="I191" s="359"/>
      <c r="J191" s="343" t="s">
        <v>305</v>
      </c>
      <c r="K191" s="343" t="s">
        <v>289</v>
      </c>
      <c r="L191" s="365">
        <v>0.10474889999999999</v>
      </c>
      <c r="M191" s="356">
        <v>27.2</v>
      </c>
      <c r="N191" s="356">
        <v>1</v>
      </c>
      <c r="O191" s="356"/>
      <c r="P191" s="355">
        <v>4.8184493999999995</v>
      </c>
      <c r="Q191" s="355">
        <v>131.06182367999997</v>
      </c>
      <c r="R191" s="357">
        <v>4.8184493999999995</v>
      </c>
      <c r="S191" s="358">
        <v>0</v>
      </c>
    </row>
    <row r="192" spans="1:19">
      <c r="A192" s="776"/>
      <c r="B192" s="779"/>
      <c r="C192" s="343"/>
      <c r="D192" s="787"/>
      <c r="E192" s="783"/>
      <c r="F192" s="354"/>
      <c r="G192" s="781"/>
      <c r="H192" s="785"/>
      <c r="I192" s="359"/>
      <c r="J192" s="366" t="s">
        <v>306</v>
      </c>
      <c r="K192" s="366" t="s">
        <v>292</v>
      </c>
      <c r="L192" s="373">
        <v>5.3608500000000003E-2</v>
      </c>
      <c r="M192" s="369">
        <v>23.8</v>
      </c>
      <c r="N192" s="369">
        <v>1</v>
      </c>
      <c r="O192" s="369"/>
      <c r="P192" s="370">
        <v>2.4659910000000003</v>
      </c>
      <c r="Q192" s="370">
        <v>58.690585800000008</v>
      </c>
      <c r="R192" s="371">
        <v>2.4659910000000003</v>
      </c>
      <c r="S192" s="372">
        <v>0</v>
      </c>
    </row>
    <row r="193" spans="1:19">
      <c r="A193" s="776"/>
      <c r="B193" s="786">
        <v>3103302</v>
      </c>
      <c r="C193" s="343"/>
      <c r="D193" s="787"/>
      <c r="E193" s="788" t="s">
        <v>311</v>
      </c>
      <c r="F193" s="354"/>
      <c r="G193" s="781"/>
      <c r="H193" s="789">
        <v>2.59</v>
      </c>
      <c r="I193" s="359"/>
      <c r="J193" s="343" t="s">
        <v>312</v>
      </c>
      <c r="K193" s="343" t="s">
        <v>292</v>
      </c>
      <c r="L193" s="365">
        <v>7.7699999999999991E-5</v>
      </c>
      <c r="M193" s="356">
        <v>23.8</v>
      </c>
      <c r="N193" s="356">
        <v>1</v>
      </c>
      <c r="O193" s="356"/>
      <c r="P193" s="355">
        <v>3.5741999999999996E-3</v>
      </c>
      <c r="Q193" s="355">
        <v>8.5065959999999996E-2</v>
      </c>
      <c r="R193" s="357">
        <v>3.5741999999999996E-3</v>
      </c>
      <c r="S193" s="358">
        <v>0</v>
      </c>
    </row>
    <row r="194" spans="1:19">
      <c r="A194" s="776"/>
      <c r="B194" s="787"/>
      <c r="C194" s="343"/>
      <c r="D194" s="787"/>
      <c r="E194" s="781"/>
      <c r="F194" s="354"/>
      <c r="G194" s="781"/>
      <c r="H194" s="790"/>
      <c r="I194" s="359"/>
      <c r="J194" s="343" t="s">
        <v>313</v>
      </c>
      <c r="K194" s="343" t="s">
        <v>292</v>
      </c>
      <c r="L194" s="365">
        <v>7.8735999999999997E-3</v>
      </c>
      <c r="M194" s="356">
        <v>23.8</v>
      </c>
      <c r="N194" s="356">
        <v>1</v>
      </c>
      <c r="O194" s="356"/>
      <c r="P194" s="355">
        <v>0.3621856</v>
      </c>
      <c r="Q194" s="355">
        <v>8.6200172800000008</v>
      </c>
      <c r="R194" s="357">
        <v>0.3621856</v>
      </c>
      <c r="S194" s="358">
        <v>0</v>
      </c>
    </row>
    <row r="195" spans="1:19" ht="15.75" thickBot="1">
      <c r="A195" s="777"/>
      <c r="B195" s="791"/>
      <c r="C195" s="374"/>
      <c r="D195" s="791"/>
      <c r="E195" s="782"/>
      <c r="F195" s="375"/>
      <c r="G195" s="782"/>
      <c r="H195" s="792"/>
      <c r="I195" s="386"/>
      <c r="J195" s="374" t="s">
        <v>314</v>
      </c>
      <c r="K195" s="374" t="s">
        <v>292</v>
      </c>
      <c r="L195" s="376">
        <v>2.6184899999999997E-2</v>
      </c>
      <c r="M195" s="377">
        <v>23.8</v>
      </c>
      <c r="N195" s="377">
        <v>1</v>
      </c>
      <c r="O195" s="377"/>
      <c r="P195" s="378">
        <v>1.2045053999999999</v>
      </c>
      <c r="Q195" s="378">
        <v>28.667228519999998</v>
      </c>
      <c r="R195" s="379">
        <v>1.2045053999999999</v>
      </c>
      <c r="S195" s="360">
        <v>0</v>
      </c>
    </row>
    <row r="196" spans="1:19" ht="22.5">
      <c r="A196" s="772">
        <v>2003716</v>
      </c>
      <c r="B196" s="392"/>
      <c r="C196" s="343"/>
      <c r="D196" s="778" t="s">
        <v>337</v>
      </c>
      <c r="E196" s="396"/>
      <c r="F196" s="354"/>
      <c r="G196" s="780">
        <v>11</v>
      </c>
      <c r="H196" s="397"/>
      <c r="I196" s="359"/>
      <c r="J196" s="348" t="s">
        <v>338</v>
      </c>
      <c r="K196" s="348" t="s">
        <v>292</v>
      </c>
      <c r="L196" s="387">
        <v>0.104</v>
      </c>
      <c r="M196" s="350">
        <v>73.3</v>
      </c>
      <c r="N196" s="350">
        <v>1</v>
      </c>
      <c r="O196" s="350"/>
      <c r="P196" s="349">
        <v>1.1439999999999999</v>
      </c>
      <c r="Q196" s="349">
        <v>83.855199999999996</v>
      </c>
      <c r="R196" s="351">
        <v>1.1439999999999999</v>
      </c>
      <c r="S196" s="352">
        <v>0</v>
      </c>
    </row>
    <row r="197" spans="1:19">
      <c r="A197" s="773"/>
      <c r="B197" s="798">
        <v>2009619</v>
      </c>
      <c r="C197" s="343"/>
      <c r="D197" s="787"/>
      <c r="E197" s="798" t="s">
        <v>339</v>
      </c>
      <c r="F197" s="354"/>
      <c r="G197" s="781"/>
      <c r="H197" s="804">
        <v>5.57</v>
      </c>
      <c r="I197" s="359"/>
      <c r="J197" s="366" t="s">
        <v>340</v>
      </c>
      <c r="K197" s="366" t="s">
        <v>292</v>
      </c>
      <c r="L197" s="373">
        <v>1.1730420000000001</v>
      </c>
      <c r="M197" s="369">
        <v>23.8</v>
      </c>
      <c r="N197" s="369">
        <v>1</v>
      </c>
      <c r="O197" s="369"/>
      <c r="P197" s="370">
        <v>12.903462000000001</v>
      </c>
      <c r="Q197" s="370">
        <v>307.10239560000002</v>
      </c>
      <c r="R197" s="371">
        <v>12.903462000000001</v>
      </c>
      <c r="S197" s="372">
        <v>0</v>
      </c>
    </row>
    <row r="198" spans="1:19">
      <c r="A198" s="773"/>
      <c r="B198" s="799"/>
      <c r="C198" s="786">
        <v>1109697</v>
      </c>
      <c r="D198" s="787"/>
      <c r="E198" s="799"/>
      <c r="F198" s="798" t="s">
        <v>341</v>
      </c>
      <c r="G198" s="781"/>
      <c r="H198" s="805"/>
      <c r="I198" s="804">
        <v>1.4999999999999999E-2</v>
      </c>
      <c r="J198" s="343" t="s">
        <v>303</v>
      </c>
      <c r="K198" s="343" t="s">
        <v>289</v>
      </c>
      <c r="L198" s="365">
        <v>0.13026196950000002</v>
      </c>
      <c r="M198" s="356">
        <v>14.2</v>
      </c>
      <c r="N198" s="356">
        <v>18.8</v>
      </c>
      <c r="O198" s="356"/>
      <c r="P198" s="355">
        <v>1.4328816645000002</v>
      </c>
      <c r="Q198" s="355">
        <v>20.346919635900001</v>
      </c>
      <c r="R198" s="357">
        <v>26.938175292600004</v>
      </c>
      <c r="S198" s="358">
        <v>0</v>
      </c>
    </row>
    <row r="199" spans="1:19">
      <c r="A199" s="773"/>
      <c r="B199" s="799"/>
      <c r="C199" s="787"/>
      <c r="D199" s="787"/>
      <c r="E199" s="799"/>
      <c r="F199" s="799"/>
      <c r="G199" s="781"/>
      <c r="H199" s="805"/>
      <c r="I199" s="805"/>
      <c r="J199" s="343" t="s">
        <v>318</v>
      </c>
      <c r="K199" s="343" t="s">
        <v>292</v>
      </c>
      <c r="L199" s="365">
        <v>2.6184570000000002E-3</v>
      </c>
      <c r="M199" s="356">
        <v>23.8</v>
      </c>
      <c r="N199" s="356">
        <v>1</v>
      </c>
      <c r="O199" s="356"/>
      <c r="P199" s="355">
        <v>2.8803027000000002E-2</v>
      </c>
      <c r="Q199" s="355">
        <v>0.68551204260000009</v>
      </c>
      <c r="R199" s="357">
        <v>2.8803027000000002E-2</v>
      </c>
      <c r="S199" s="358">
        <v>0</v>
      </c>
    </row>
    <row r="200" spans="1:19">
      <c r="A200" s="773"/>
      <c r="B200" s="810"/>
      <c r="C200" s="779"/>
      <c r="D200" s="787"/>
      <c r="E200" s="810"/>
      <c r="F200" s="810"/>
      <c r="G200" s="781"/>
      <c r="H200" s="816"/>
      <c r="I200" s="816"/>
      <c r="J200" s="366" t="s">
        <v>306</v>
      </c>
      <c r="K200" s="366" t="s">
        <v>292</v>
      </c>
      <c r="L200" s="373">
        <v>1.4662189500000001E-2</v>
      </c>
      <c r="M200" s="369">
        <v>23.8</v>
      </c>
      <c r="N200" s="369">
        <v>1</v>
      </c>
      <c r="O200" s="369"/>
      <c r="P200" s="370">
        <v>0.16128408450000001</v>
      </c>
      <c r="Q200" s="370">
        <v>3.8385612111000005</v>
      </c>
      <c r="R200" s="371">
        <v>0.16128408450000001</v>
      </c>
      <c r="S200" s="372">
        <v>0</v>
      </c>
    </row>
    <row r="201" spans="1:19">
      <c r="A201" s="773"/>
      <c r="B201" s="798">
        <v>1109669</v>
      </c>
      <c r="C201" s="343"/>
      <c r="D201" s="787"/>
      <c r="E201" s="798" t="s">
        <v>307</v>
      </c>
      <c r="F201" s="354"/>
      <c r="G201" s="781"/>
      <c r="H201" s="804">
        <v>0.09</v>
      </c>
      <c r="I201" s="359"/>
      <c r="J201" s="353" t="s">
        <v>303</v>
      </c>
      <c r="K201" s="353" t="s">
        <v>289</v>
      </c>
      <c r="L201" s="398">
        <v>0.13558769999999998</v>
      </c>
      <c r="M201" s="399">
        <v>14.2</v>
      </c>
      <c r="N201" s="399">
        <v>18.8</v>
      </c>
      <c r="O201" s="399"/>
      <c r="P201" s="400">
        <v>1.4914646999999999</v>
      </c>
      <c r="Q201" s="400">
        <v>21.178798739999998</v>
      </c>
      <c r="R201" s="401">
        <v>28.03953636</v>
      </c>
      <c r="S201" s="402">
        <v>0</v>
      </c>
    </row>
    <row r="202" spans="1:19">
      <c r="A202" s="773"/>
      <c r="B202" s="810"/>
      <c r="C202" s="343"/>
      <c r="D202" s="787"/>
      <c r="E202" s="810"/>
      <c r="F202" s="354"/>
      <c r="G202" s="781"/>
      <c r="H202" s="816"/>
      <c r="I202" s="359"/>
      <c r="J202" s="366" t="s">
        <v>306</v>
      </c>
      <c r="K202" s="366" t="s">
        <v>292</v>
      </c>
      <c r="L202" s="373">
        <v>4.1220899999999998E-2</v>
      </c>
      <c r="M202" s="369">
        <v>23.8</v>
      </c>
      <c r="N202" s="369">
        <v>1</v>
      </c>
      <c r="O202" s="369"/>
      <c r="P202" s="370">
        <v>0.4534299</v>
      </c>
      <c r="Q202" s="370">
        <v>10.79163162</v>
      </c>
      <c r="R202" s="371">
        <v>0.4534299</v>
      </c>
      <c r="S202" s="372">
        <v>0</v>
      </c>
    </row>
    <row r="203" spans="1:19">
      <c r="A203" s="773"/>
      <c r="B203" s="227">
        <v>1109680</v>
      </c>
      <c r="C203" s="343"/>
      <c r="D203" s="787"/>
      <c r="E203" s="227" t="s">
        <v>334</v>
      </c>
      <c r="F203" s="354"/>
      <c r="G203" s="781"/>
      <c r="H203" s="403">
        <v>2.8910000000000002E-2</v>
      </c>
      <c r="I203" s="359"/>
      <c r="J203" s="366" t="s">
        <v>335</v>
      </c>
      <c r="K203" s="366" t="s">
        <v>292</v>
      </c>
      <c r="L203" s="373">
        <v>5.9952112500000002E-2</v>
      </c>
      <c r="M203" s="369">
        <v>23.8</v>
      </c>
      <c r="N203" s="369">
        <v>1</v>
      </c>
      <c r="O203" s="369"/>
      <c r="P203" s="370">
        <v>0.65947323749999998</v>
      </c>
      <c r="Q203" s="370">
        <v>15.695463052499999</v>
      </c>
      <c r="R203" s="371">
        <v>0.65947323749999998</v>
      </c>
      <c r="S203" s="372">
        <v>0</v>
      </c>
    </row>
    <row r="204" spans="1:19">
      <c r="A204" s="773"/>
      <c r="B204" s="811">
        <v>407819</v>
      </c>
      <c r="C204" s="343"/>
      <c r="D204" s="787"/>
      <c r="E204" s="815" t="s">
        <v>308</v>
      </c>
      <c r="F204" s="354"/>
      <c r="G204" s="781"/>
      <c r="H204" s="804">
        <v>5.4</v>
      </c>
      <c r="I204" s="359"/>
      <c r="J204" s="343" t="s">
        <v>309</v>
      </c>
      <c r="K204" s="343" t="s">
        <v>292</v>
      </c>
      <c r="L204" s="365">
        <v>5.9400000000000008E-3</v>
      </c>
      <c r="M204" s="356">
        <v>23.8</v>
      </c>
      <c r="N204" s="356">
        <v>1</v>
      </c>
      <c r="O204" s="356"/>
      <c r="P204" s="355">
        <v>6.5340000000000009E-2</v>
      </c>
      <c r="Q204" s="355">
        <v>1.5550920000000004</v>
      </c>
      <c r="R204" s="357">
        <v>6.5340000000000009E-2</v>
      </c>
      <c r="S204" s="358">
        <v>0</v>
      </c>
    </row>
    <row r="205" spans="1:19">
      <c r="A205" s="773"/>
      <c r="B205" s="812"/>
      <c r="C205" s="343"/>
      <c r="D205" s="787"/>
      <c r="E205" s="815"/>
      <c r="F205" s="354"/>
      <c r="G205" s="781"/>
      <c r="H205" s="816"/>
      <c r="I205" s="359"/>
      <c r="J205" s="366" t="s">
        <v>310</v>
      </c>
      <c r="K205" s="366" t="s">
        <v>292</v>
      </c>
      <c r="L205" s="373">
        <v>1.0800000000000001E-4</v>
      </c>
      <c r="M205" s="369">
        <v>23.8</v>
      </c>
      <c r="N205" s="369">
        <v>1</v>
      </c>
      <c r="O205" s="369"/>
      <c r="P205" s="370">
        <v>1.188E-3</v>
      </c>
      <c r="Q205" s="370">
        <v>2.8274400000000002E-2</v>
      </c>
      <c r="R205" s="371">
        <v>1.188E-3</v>
      </c>
      <c r="S205" s="372">
        <v>0</v>
      </c>
    </row>
    <row r="206" spans="1:19" ht="22.5">
      <c r="A206" s="773"/>
      <c r="B206" s="786">
        <v>1107892</v>
      </c>
      <c r="C206" s="343"/>
      <c r="D206" s="787"/>
      <c r="E206" s="786" t="s">
        <v>301</v>
      </c>
      <c r="F206" s="354"/>
      <c r="G206" s="781"/>
      <c r="H206" s="789">
        <v>0.19</v>
      </c>
      <c r="I206" s="359"/>
      <c r="J206" s="343" t="s">
        <v>302</v>
      </c>
      <c r="K206" s="343" t="s">
        <v>292</v>
      </c>
      <c r="L206" s="365">
        <v>1.615E-4</v>
      </c>
      <c r="M206" s="356">
        <v>23.8</v>
      </c>
      <c r="N206" s="356">
        <v>1</v>
      </c>
      <c r="O206" s="356"/>
      <c r="P206" s="355">
        <v>1.7764999999999999E-3</v>
      </c>
      <c r="Q206" s="355">
        <v>4.2280699999999997E-2</v>
      </c>
      <c r="R206" s="357">
        <v>1.7764999999999999E-3</v>
      </c>
      <c r="S206" s="358">
        <v>0</v>
      </c>
    </row>
    <row r="207" spans="1:19">
      <c r="A207" s="773"/>
      <c r="B207" s="787"/>
      <c r="C207" s="343"/>
      <c r="D207" s="787"/>
      <c r="E207" s="787"/>
      <c r="F207" s="354"/>
      <c r="G207" s="781"/>
      <c r="H207" s="790"/>
      <c r="I207" s="359"/>
      <c r="J207" s="343" t="s">
        <v>303</v>
      </c>
      <c r="K207" s="343" t="s">
        <v>289</v>
      </c>
      <c r="L207" s="365">
        <v>0.18050189999999999</v>
      </c>
      <c r="M207" s="356">
        <v>14.2</v>
      </c>
      <c r="N207" s="356">
        <v>18.8</v>
      </c>
      <c r="O207" s="356"/>
      <c r="P207" s="355">
        <v>1.9855209</v>
      </c>
      <c r="Q207" s="355">
        <v>28.194396779999998</v>
      </c>
      <c r="R207" s="357">
        <v>37.32779292</v>
      </c>
      <c r="S207" s="358">
        <v>0</v>
      </c>
    </row>
    <row r="208" spans="1:19">
      <c r="A208" s="773"/>
      <c r="B208" s="787"/>
      <c r="C208" s="343"/>
      <c r="D208" s="787"/>
      <c r="E208" s="787"/>
      <c r="F208" s="354"/>
      <c r="G208" s="781"/>
      <c r="H208" s="790"/>
      <c r="I208" s="359"/>
      <c r="J208" s="343" t="s">
        <v>304</v>
      </c>
      <c r="K208" s="343" t="s">
        <v>289</v>
      </c>
      <c r="L208" s="365">
        <v>0.10474889999999999</v>
      </c>
      <c r="M208" s="356">
        <v>27.2</v>
      </c>
      <c r="N208" s="356">
        <v>1</v>
      </c>
      <c r="O208" s="356"/>
      <c r="P208" s="355">
        <v>1.1522378999999998</v>
      </c>
      <c r="Q208" s="355">
        <v>31.340870879999994</v>
      </c>
      <c r="R208" s="357">
        <v>1.1522378999999998</v>
      </c>
      <c r="S208" s="358">
        <v>0</v>
      </c>
    </row>
    <row r="209" spans="1:19">
      <c r="A209" s="773"/>
      <c r="B209" s="787"/>
      <c r="C209" s="343"/>
      <c r="D209" s="787"/>
      <c r="E209" s="787"/>
      <c r="F209" s="354"/>
      <c r="G209" s="781"/>
      <c r="H209" s="790"/>
      <c r="I209" s="359"/>
      <c r="J209" s="343" t="s">
        <v>305</v>
      </c>
      <c r="K209" s="343" t="s">
        <v>289</v>
      </c>
      <c r="L209" s="365">
        <v>0.10474889999999999</v>
      </c>
      <c r="M209" s="356">
        <v>27.2</v>
      </c>
      <c r="N209" s="356">
        <v>1</v>
      </c>
      <c r="O209" s="356"/>
      <c r="P209" s="355">
        <v>1.1522378999999998</v>
      </c>
      <c r="Q209" s="355">
        <v>31.340870879999994</v>
      </c>
      <c r="R209" s="357">
        <v>1.1522378999999998</v>
      </c>
      <c r="S209" s="358">
        <v>0</v>
      </c>
    </row>
    <row r="210" spans="1:19">
      <c r="A210" s="773"/>
      <c r="B210" s="779"/>
      <c r="C210" s="343"/>
      <c r="D210" s="787"/>
      <c r="E210" s="779"/>
      <c r="F210" s="354"/>
      <c r="G210" s="781"/>
      <c r="H210" s="785"/>
      <c r="I210" s="359"/>
      <c r="J210" s="366" t="s">
        <v>306</v>
      </c>
      <c r="K210" s="366" t="s">
        <v>292</v>
      </c>
      <c r="L210" s="373">
        <v>5.3608500000000003E-2</v>
      </c>
      <c r="M210" s="369">
        <v>23.8</v>
      </c>
      <c r="N210" s="369">
        <v>1</v>
      </c>
      <c r="O210" s="369"/>
      <c r="P210" s="370">
        <v>0.58969350000000009</v>
      </c>
      <c r="Q210" s="370">
        <v>14.034705300000002</v>
      </c>
      <c r="R210" s="371">
        <v>0.58969350000000009</v>
      </c>
      <c r="S210" s="372">
        <v>0</v>
      </c>
    </row>
    <row r="211" spans="1:19">
      <c r="A211" s="773"/>
      <c r="B211" s="811">
        <v>3103302</v>
      </c>
      <c r="C211" s="343"/>
      <c r="D211" s="787"/>
      <c r="E211" s="815" t="s">
        <v>311</v>
      </c>
      <c r="F211" s="354"/>
      <c r="G211" s="781"/>
      <c r="H211" s="804">
        <v>2.59</v>
      </c>
      <c r="I211" s="359"/>
      <c r="J211" s="343" t="s">
        <v>342</v>
      </c>
      <c r="K211" s="343" t="s">
        <v>292</v>
      </c>
      <c r="L211" s="365">
        <v>7.7699999999999991E-5</v>
      </c>
      <c r="M211" s="356">
        <v>23.8</v>
      </c>
      <c r="N211" s="356">
        <v>1</v>
      </c>
      <c r="O211" s="356"/>
      <c r="P211" s="355">
        <v>8.546999999999999E-4</v>
      </c>
      <c r="Q211" s="355">
        <v>2.034186E-2</v>
      </c>
      <c r="R211" s="357">
        <v>8.546999999999999E-4</v>
      </c>
      <c r="S211" s="358">
        <v>0</v>
      </c>
    </row>
    <row r="212" spans="1:19">
      <c r="A212" s="773"/>
      <c r="B212" s="799"/>
      <c r="C212" s="343"/>
      <c r="D212" s="787"/>
      <c r="E212" s="815"/>
      <c r="F212" s="354"/>
      <c r="G212" s="781"/>
      <c r="H212" s="805"/>
      <c r="I212" s="359"/>
      <c r="J212" s="343" t="s">
        <v>313</v>
      </c>
      <c r="K212" s="343" t="s">
        <v>292</v>
      </c>
      <c r="L212" s="365">
        <v>7.8735999999999997E-3</v>
      </c>
      <c r="M212" s="356">
        <v>23.8</v>
      </c>
      <c r="N212" s="356">
        <v>1</v>
      </c>
      <c r="O212" s="356"/>
      <c r="P212" s="355">
        <v>8.6609599999999995E-2</v>
      </c>
      <c r="Q212" s="355">
        <v>2.0613084800000001</v>
      </c>
      <c r="R212" s="357">
        <v>8.6609599999999995E-2</v>
      </c>
      <c r="S212" s="358">
        <v>0</v>
      </c>
    </row>
    <row r="213" spans="1:19" ht="15.75" thickBot="1">
      <c r="A213" s="774"/>
      <c r="B213" s="800"/>
      <c r="C213" s="374"/>
      <c r="D213" s="791"/>
      <c r="E213" s="841"/>
      <c r="F213" s="375"/>
      <c r="G213" s="782"/>
      <c r="H213" s="806"/>
      <c r="I213" s="386"/>
      <c r="J213" s="343" t="s">
        <v>314</v>
      </c>
      <c r="K213" s="343" t="s">
        <v>292</v>
      </c>
      <c r="L213" s="365">
        <v>2.6184899999999997E-2</v>
      </c>
      <c r="M213" s="356">
        <v>23.8</v>
      </c>
      <c r="N213" s="356">
        <v>1</v>
      </c>
      <c r="O213" s="356"/>
      <c r="P213" s="355">
        <v>0.28803389999999995</v>
      </c>
      <c r="Q213" s="355">
        <v>6.8552068199999994</v>
      </c>
      <c r="R213" s="357">
        <v>0.28803389999999995</v>
      </c>
      <c r="S213" s="358">
        <v>0</v>
      </c>
    </row>
    <row r="214" spans="1:19" ht="22.5">
      <c r="A214" s="772">
        <v>2003718</v>
      </c>
      <c r="B214" s="392"/>
      <c r="C214" s="342"/>
      <c r="D214" s="778" t="s">
        <v>504</v>
      </c>
      <c r="E214" s="396"/>
      <c r="F214" s="345"/>
      <c r="G214" s="780">
        <v>4</v>
      </c>
      <c r="H214" s="397"/>
      <c r="I214" s="346"/>
      <c r="J214" s="348" t="s">
        <v>505</v>
      </c>
      <c r="K214" s="348" t="s">
        <v>292</v>
      </c>
      <c r="L214" s="387">
        <v>0.104</v>
      </c>
      <c r="M214" s="350">
        <v>73.3</v>
      </c>
      <c r="N214" s="350">
        <v>1</v>
      </c>
      <c r="O214" s="350"/>
      <c r="P214" s="349">
        <v>0.41599999999999998</v>
      </c>
      <c r="Q214" s="349">
        <v>30.492799999999999</v>
      </c>
      <c r="R214" s="351">
        <v>0.41599999999999998</v>
      </c>
      <c r="S214" s="352">
        <v>0</v>
      </c>
    </row>
    <row r="215" spans="1:19">
      <c r="A215" s="773"/>
      <c r="B215" s="798">
        <v>2009619</v>
      </c>
      <c r="C215" s="343"/>
      <c r="D215" s="787"/>
      <c r="E215" s="798" t="s">
        <v>315</v>
      </c>
      <c r="F215" s="354"/>
      <c r="G215" s="781"/>
      <c r="H215" s="804">
        <v>7.2</v>
      </c>
      <c r="I215" s="359"/>
      <c r="J215" s="366" t="s">
        <v>316</v>
      </c>
      <c r="K215" s="366" t="s">
        <v>292</v>
      </c>
      <c r="L215" s="373">
        <v>1.5163200000000001</v>
      </c>
      <c r="M215" s="369">
        <v>23.8</v>
      </c>
      <c r="N215" s="369">
        <v>1</v>
      </c>
      <c r="O215" s="369"/>
      <c r="P215" s="370">
        <v>6.0652800000000004</v>
      </c>
      <c r="Q215" s="370">
        <v>144.35366400000001</v>
      </c>
      <c r="R215" s="371">
        <v>6.0652800000000004</v>
      </c>
      <c r="S215" s="372">
        <v>0</v>
      </c>
    </row>
    <row r="216" spans="1:19">
      <c r="A216" s="773"/>
      <c r="B216" s="799"/>
      <c r="C216" s="786">
        <v>1109697</v>
      </c>
      <c r="D216" s="787"/>
      <c r="E216" s="799"/>
      <c r="F216" s="798" t="s">
        <v>317</v>
      </c>
      <c r="G216" s="781"/>
      <c r="H216" s="805"/>
      <c r="I216" s="804">
        <v>1.4999999999999999E-2</v>
      </c>
      <c r="J216" s="343" t="s">
        <v>303</v>
      </c>
      <c r="K216" s="343" t="s">
        <v>289</v>
      </c>
      <c r="L216" s="365">
        <v>0.16838171999999998</v>
      </c>
      <c r="M216" s="356">
        <v>14.2</v>
      </c>
      <c r="N216" s="356">
        <v>18.8</v>
      </c>
      <c r="O216" s="356"/>
      <c r="P216" s="355">
        <v>0.67352687999999994</v>
      </c>
      <c r="Q216" s="355">
        <v>9.5640816959999988</v>
      </c>
      <c r="R216" s="357">
        <v>12.662305344</v>
      </c>
      <c r="S216" s="358">
        <v>0</v>
      </c>
    </row>
    <row r="217" spans="1:19">
      <c r="A217" s="773"/>
      <c r="B217" s="799"/>
      <c r="C217" s="787"/>
      <c r="D217" s="787"/>
      <c r="E217" s="799"/>
      <c r="F217" s="799"/>
      <c r="G217" s="781"/>
      <c r="H217" s="805"/>
      <c r="I217" s="805"/>
      <c r="J217" s="343" t="s">
        <v>318</v>
      </c>
      <c r="K217" s="343" t="s">
        <v>292</v>
      </c>
      <c r="L217" s="365">
        <v>3.3847199999999999E-3</v>
      </c>
      <c r="M217" s="356">
        <v>23.8</v>
      </c>
      <c r="N217" s="356">
        <v>1</v>
      </c>
      <c r="O217" s="356"/>
      <c r="P217" s="355">
        <v>1.353888E-2</v>
      </c>
      <c r="Q217" s="355">
        <v>0.32222534400000002</v>
      </c>
      <c r="R217" s="357">
        <v>1.353888E-2</v>
      </c>
      <c r="S217" s="358">
        <v>0</v>
      </c>
    </row>
    <row r="218" spans="1:19">
      <c r="A218" s="773"/>
      <c r="B218" s="810"/>
      <c r="C218" s="779"/>
      <c r="D218" s="787"/>
      <c r="E218" s="810"/>
      <c r="F218" s="810"/>
      <c r="G218" s="781"/>
      <c r="H218" s="816"/>
      <c r="I218" s="816"/>
      <c r="J218" s="366" t="s">
        <v>306</v>
      </c>
      <c r="K218" s="366" t="s">
        <v>292</v>
      </c>
      <c r="L218" s="373">
        <v>1.8952919999999998E-2</v>
      </c>
      <c r="M218" s="369">
        <v>23.8</v>
      </c>
      <c r="N218" s="369">
        <v>1</v>
      </c>
      <c r="O218" s="369"/>
      <c r="P218" s="370">
        <v>7.5811679999999992E-2</v>
      </c>
      <c r="Q218" s="370">
        <v>1.8043179839999999</v>
      </c>
      <c r="R218" s="371">
        <v>7.5811679999999992E-2</v>
      </c>
      <c r="S218" s="372">
        <v>0</v>
      </c>
    </row>
    <row r="219" spans="1:19">
      <c r="A219" s="773"/>
      <c r="B219" s="798">
        <v>1109669</v>
      </c>
      <c r="C219" s="343"/>
      <c r="D219" s="787"/>
      <c r="E219" s="798" t="s">
        <v>307</v>
      </c>
      <c r="F219" s="354"/>
      <c r="G219" s="781"/>
      <c r="H219" s="804">
        <v>0.11</v>
      </c>
      <c r="I219" s="359"/>
      <c r="J219" s="353" t="s">
        <v>303</v>
      </c>
      <c r="K219" s="353" t="s">
        <v>289</v>
      </c>
      <c r="L219" s="398">
        <v>0.16571829999999999</v>
      </c>
      <c r="M219" s="399">
        <v>14.2</v>
      </c>
      <c r="N219" s="399">
        <v>18.8</v>
      </c>
      <c r="O219" s="399"/>
      <c r="P219" s="400">
        <v>0.66287319999999994</v>
      </c>
      <c r="Q219" s="400">
        <v>9.4127994399999988</v>
      </c>
      <c r="R219" s="401">
        <v>12.462016159999999</v>
      </c>
      <c r="S219" s="402">
        <v>0</v>
      </c>
    </row>
    <row r="220" spans="1:19">
      <c r="A220" s="773"/>
      <c r="B220" s="810"/>
      <c r="C220" s="343"/>
      <c r="D220" s="787"/>
      <c r="E220" s="810"/>
      <c r="F220" s="354"/>
      <c r="G220" s="781"/>
      <c r="H220" s="816"/>
      <c r="I220" s="359"/>
      <c r="J220" s="366" t="s">
        <v>306</v>
      </c>
      <c r="K220" s="366" t="s">
        <v>292</v>
      </c>
      <c r="L220" s="373">
        <v>5.0381099999999998E-2</v>
      </c>
      <c r="M220" s="369">
        <v>23.8</v>
      </c>
      <c r="N220" s="369">
        <v>1</v>
      </c>
      <c r="O220" s="369"/>
      <c r="P220" s="370">
        <v>0.20152439999999999</v>
      </c>
      <c r="Q220" s="370">
        <v>4.7962807200000004</v>
      </c>
      <c r="R220" s="371">
        <v>0.20152439999999999</v>
      </c>
      <c r="S220" s="372">
        <v>0</v>
      </c>
    </row>
    <row r="221" spans="1:19">
      <c r="A221" s="773"/>
      <c r="B221" s="227">
        <v>1109680</v>
      </c>
      <c r="C221" s="343"/>
      <c r="D221" s="787"/>
      <c r="E221" s="227" t="s">
        <v>334</v>
      </c>
      <c r="F221" s="354"/>
      <c r="G221" s="781"/>
      <c r="H221" s="403">
        <v>4.1480000000000003E-2</v>
      </c>
      <c r="I221" s="359"/>
      <c r="J221" s="366" t="s">
        <v>335</v>
      </c>
      <c r="K221" s="366" t="s">
        <v>292</v>
      </c>
      <c r="L221" s="373">
        <v>8.6019150000000003E-2</v>
      </c>
      <c r="M221" s="369">
        <v>23.8</v>
      </c>
      <c r="N221" s="369">
        <v>1</v>
      </c>
      <c r="O221" s="369"/>
      <c r="P221" s="370">
        <v>0.34407660000000001</v>
      </c>
      <c r="Q221" s="370">
        <v>8.1890230800000001</v>
      </c>
      <c r="R221" s="371">
        <v>0.34407660000000001</v>
      </c>
      <c r="S221" s="372">
        <v>0</v>
      </c>
    </row>
    <row r="222" spans="1:19">
      <c r="A222" s="773"/>
      <c r="B222" s="811">
        <v>407819</v>
      </c>
      <c r="C222" s="343"/>
      <c r="D222" s="787"/>
      <c r="E222" s="815" t="s">
        <v>336</v>
      </c>
      <c r="F222" s="354"/>
      <c r="G222" s="781"/>
      <c r="H222" s="804">
        <v>5.4</v>
      </c>
      <c r="I222" s="359"/>
      <c r="J222" s="343" t="s">
        <v>309</v>
      </c>
      <c r="K222" s="343" t="s">
        <v>292</v>
      </c>
      <c r="L222" s="365">
        <v>5.9400000000000008E-3</v>
      </c>
      <c r="M222" s="356">
        <v>23.8</v>
      </c>
      <c r="N222" s="356">
        <v>1</v>
      </c>
      <c r="O222" s="356"/>
      <c r="P222" s="355">
        <v>2.3760000000000003E-2</v>
      </c>
      <c r="Q222" s="355">
        <v>0.5654880000000001</v>
      </c>
      <c r="R222" s="357">
        <v>2.3760000000000003E-2</v>
      </c>
      <c r="S222" s="358">
        <v>0</v>
      </c>
    </row>
    <row r="223" spans="1:19">
      <c r="A223" s="773"/>
      <c r="B223" s="812"/>
      <c r="C223" s="343"/>
      <c r="D223" s="787"/>
      <c r="E223" s="815"/>
      <c r="F223" s="354"/>
      <c r="G223" s="781"/>
      <c r="H223" s="816"/>
      <c r="I223" s="359"/>
      <c r="J223" s="366" t="s">
        <v>310</v>
      </c>
      <c r="K223" s="366" t="s">
        <v>292</v>
      </c>
      <c r="L223" s="373">
        <v>1.0800000000000001E-4</v>
      </c>
      <c r="M223" s="369">
        <v>23.8</v>
      </c>
      <c r="N223" s="369">
        <v>1</v>
      </c>
      <c r="O223" s="369"/>
      <c r="P223" s="370">
        <v>4.3200000000000004E-4</v>
      </c>
      <c r="Q223" s="370">
        <v>1.0281600000000002E-2</v>
      </c>
      <c r="R223" s="371">
        <v>4.3200000000000004E-4</v>
      </c>
      <c r="S223" s="372">
        <v>0</v>
      </c>
    </row>
    <row r="224" spans="1:19" ht="22.5">
      <c r="A224" s="773"/>
      <c r="B224" s="786">
        <v>1107892</v>
      </c>
      <c r="C224" s="343"/>
      <c r="D224" s="787"/>
      <c r="E224" s="786" t="s">
        <v>301</v>
      </c>
      <c r="F224" s="354"/>
      <c r="G224" s="781"/>
      <c r="H224" s="789">
        <v>0.19</v>
      </c>
      <c r="I224" s="359"/>
      <c r="J224" s="343" t="s">
        <v>302</v>
      </c>
      <c r="K224" s="343" t="s">
        <v>292</v>
      </c>
      <c r="L224" s="365">
        <v>1.615E-4</v>
      </c>
      <c r="M224" s="356">
        <v>23.8</v>
      </c>
      <c r="N224" s="356">
        <v>1</v>
      </c>
      <c r="O224" s="356"/>
      <c r="P224" s="355">
        <v>6.4599999999999998E-4</v>
      </c>
      <c r="Q224" s="355">
        <v>1.5374799999999999E-2</v>
      </c>
      <c r="R224" s="357">
        <v>6.4599999999999998E-4</v>
      </c>
      <c r="S224" s="358">
        <v>0</v>
      </c>
    </row>
    <row r="225" spans="1:19">
      <c r="A225" s="773"/>
      <c r="B225" s="787"/>
      <c r="C225" s="343"/>
      <c r="D225" s="787"/>
      <c r="E225" s="787"/>
      <c r="F225" s="354"/>
      <c r="G225" s="781"/>
      <c r="H225" s="790"/>
      <c r="I225" s="359"/>
      <c r="J225" s="343" t="s">
        <v>303</v>
      </c>
      <c r="K225" s="343" t="s">
        <v>289</v>
      </c>
      <c r="L225" s="365">
        <v>0.18050189999999999</v>
      </c>
      <c r="M225" s="356">
        <v>14.2</v>
      </c>
      <c r="N225" s="356">
        <v>18.8</v>
      </c>
      <c r="O225" s="356"/>
      <c r="P225" s="355">
        <v>0.72200759999999997</v>
      </c>
      <c r="Q225" s="355">
        <v>10.252507919999999</v>
      </c>
      <c r="R225" s="357">
        <v>13.573742879999999</v>
      </c>
      <c r="S225" s="358">
        <v>0</v>
      </c>
    </row>
    <row r="226" spans="1:19">
      <c r="A226" s="773"/>
      <c r="B226" s="787"/>
      <c r="C226" s="343"/>
      <c r="D226" s="787"/>
      <c r="E226" s="787"/>
      <c r="F226" s="354"/>
      <c r="G226" s="781"/>
      <c r="H226" s="790"/>
      <c r="I226" s="359"/>
      <c r="J226" s="343" t="s">
        <v>304</v>
      </c>
      <c r="K226" s="343" t="s">
        <v>289</v>
      </c>
      <c r="L226" s="365">
        <v>0.10474889999999999</v>
      </c>
      <c r="M226" s="356">
        <v>27.2</v>
      </c>
      <c r="N226" s="356">
        <v>1</v>
      </c>
      <c r="O226" s="356"/>
      <c r="P226" s="355">
        <v>0.41899559999999997</v>
      </c>
      <c r="Q226" s="355">
        <v>11.396680319999998</v>
      </c>
      <c r="R226" s="357">
        <v>0.41899559999999997</v>
      </c>
      <c r="S226" s="358">
        <v>0</v>
      </c>
    </row>
    <row r="227" spans="1:19">
      <c r="A227" s="773"/>
      <c r="B227" s="787"/>
      <c r="C227" s="343"/>
      <c r="D227" s="787"/>
      <c r="E227" s="787"/>
      <c r="F227" s="354"/>
      <c r="G227" s="781"/>
      <c r="H227" s="790"/>
      <c r="I227" s="359"/>
      <c r="J227" s="343" t="s">
        <v>305</v>
      </c>
      <c r="K227" s="343" t="s">
        <v>289</v>
      </c>
      <c r="L227" s="365">
        <v>0.10474889999999999</v>
      </c>
      <c r="M227" s="356">
        <v>27.2</v>
      </c>
      <c r="N227" s="356">
        <v>1</v>
      </c>
      <c r="O227" s="356"/>
      <c r="P227" s="355">
        <v>0.41899559999999997</v>
      </c>
      <c r="Q227" s="355">
        <v>11.396680319999998</v>
      </c>
      <c r="R227" s="357">
        <v>0.41899559999999997</v>
      </c>
      <c r="S227" s="358">
        <v>0</v>
      </c>
    </row>
    <row r="228" spans="1:19">
      <c r="A228" s="773"/>
      <c r="B228" s="779"/>
      <c r="C228" s="343"/>
      <c r="D228" s="787"/>
      <c r="E228" s="779"/>
      <c r="F228" s="354"/>
      <c r="G228" s="781"/>
      <c r="H228" s="785"/>
      <c r="I228" s="359"/>
      <c r="J228" s="366" t="s">
        <v>306</v>
      </c>
      <c r="K228" s="366" t="s">
        <v>292</v>
      </c>
      <c r="L228" s="373">
        <v>5.3608500000000003E-2</v>
      </c>
      <c r="M228" s="369">
        <v>23.8</v>
      </c>
      <c r="N228" s="369">
        <v>1</v>
      </c>
      <c r="O228" s="369"/>
      <c r="P228" s="370">
        <v>0.21443400000000001</v>
      </c>
      <c r="Q228" s="370">
        <v>5.1035292000000005</v>
      </c>
      <c r="R228" s="371">
        <v>0.21443400000000001</v>
      </c>
      <c r="S228" s="372">
        <v>0</v>
      </c>
    </row>
    <row r="229" spans="1:19">
      <c r="A229" s="773"/>
      <c r="B229" s="811">
        <v>3103302</v>
      </c>
      <c r="C229" s="343"/>
      <c r="D229" s="787"/>
      <c r="E229" s="815" t="s">
        <v>311</v>
      </c>
      <c r="F229" s="354"/>
      <c r="G229" s="781"/>
      <c r="H229" s="804">
        <v>2.59</v>
      </c>
      <c r="I229" s="359"/>
      <c r="J229" s="343" t="s">
        <v>312</v>
      </c>
      <c r="K229" s="343" t="s">
        <v>292</v>
      </c>
      <c r="L229" s="365">
        <v>7.7699999999999991E-5</v>
      </c>
      <c r="M229" s="356">
        <v>23.8</v>
      </c>
      <c r="N229" s="356">
        <v>1</v>
      </c>
      <c r="O229" s="356"/>
      <c r="P229" s="355">
        <v>3.1079999999999997E-4</v>
      </c>
      <c r="Q229" s="355">
        <v>7.3970399999999997E-3</v>
      </c>
      <c r="R229" s="357">
        <v>3.1079999999999997E-4</v>
      </c>
      <c r="S229" s="358">
        <v>0</v>
      </c>
    </row>
    <row r="230" spans="1:19">
      <c r="A230" s="773"/>
      <c r="B230" s="799"/>
      <c r="C230" s="343"/>
      <c r="D230" s="787"/>
      <c r="E230" s="815"/>
      <c r="F230" s="354"/>
      <c r="G230" s="781"/>
      <c r="H230" s="805"/>
      <c r="I230" s="359"/>
      <c r="J230" s="343" t="s">
        <v>313</v>
      </c>
      <c r="K230" s="343" t="s">
        <v>292</v>
      </c>
      <c r="L230" s="365">
        <v>7.8735999999999997E-3</v>
      </c>
      <c r="M230" s="356">
        <v>23.8</v>
      </c>
      <c r="N230" s="356">
        <v>1</v>
      </c>
      <c r="O230" s="356"/>
      <c r="P230" s="355">
        <v>3.1494399999999999E-2</v>
      </c>
      <c r="Q230" s="355">
        <v>0.74956672000000002</v>
      </c>
      <c r="R230" s="357">
        <v>3.1494399999999999E-2</v>
      </c>
      <c r="S230" s="358">
        <v>0</v>
      </c>
    </row>
    <row r="231" spans="1:19" ht="15.75" thickBot="1">
      <c r="A231" s="774"/>
      <c r="B231" s="800"/>
      <c r="C231" s="374"/>
      <c r="D231" s="791"/>
      <c r="E231" s="841"/>
      <c r="F231" s="375"/>
      <c r="G231" s="782"/>
      <c r="H231" s="806"/>
      <c r="I231" s="386"/>
      <c r="J231" s="374" t="s">
        <v>314</v>
      </c>
      <c r="K231" s="374" t="s">
        <v>292</v>
      </c>
      <c r="L231" s="391">
        <v>2.6184899999999997E-2</v>
      </c>
      <c r="M231" s="377">
        <v>23.8</v>
      </c>
      <c r="N231" s="377">
        <v>1</v>
      </c>
      <c r="O231" s="377"/>
      <c r="P231" s="378">
        <v>0.10473959999999999</v>
      </c>
      <c r="Q231" s="378">
        <v>2.4928024799999999</v>
      </c>
      <c r="R231" s="379">
        <v>0.10473959999999999</v>
      </c>
      <c r="S231" s="358">
        <v>0</v>
      </c>
    </row>
    <row r="232" spans="1:19">
      <c r="A232" s="776">
        <v>410001</v>
      </c>
      <c r="B232" s="343"/>
      <c r="C232" s="343"/>
      <c r="D232" s="787" t="s">
        <v>474</v>
      </c>
      <c r="E232" s="344"/>
      <c r="F232" s="344"/>
      <c r="G232" s="780">
        <v>2090.7608</v>
      </c>
      <c r="H232" s="347"/>
      <c r="I232" s="347"/>
      <c r="J232" s="343" t="s">
        <v>475</v>
      </c>
      <c r="K232" s="343" t="s">
        <v>289</v>
      </c>
      <c r="L232" s="355">
        <v>1.05</v>
      </c>
      <c r="M232" s="356">
        <v>27.2</v>
      </c>
      <c r="N232" s="356">
        <v>1</v>
      </c>
      <c r="O232" s="356">
        <v>1</v>
      </c>
      <c r="P232" s="355">
        <v>2195.2988399999999</v>
      </c>
      <c r="Q232" s="355">
        <v>59712.128447999996</v>
      </c>
      <c r="R232" s="357">
        <v>2195.2988399999999</v>
      </c>
      <c r="S232" s="358">
        <v>2195.2988399999999</v>
      </c>
    </row>
    <row r="233" spans="1:19" ht="15.75" thickBot="1">
      <c r="A233" s="777"/>
      <c r="B233" s="374"/>
      <c r="C233" s="374"/>
      <c r="D233" s="791"/>
      <c r="E233" s="375"/>
      <c r="F233" s="375"/>
      <c r="G233" s="782"/>
      <c r="H233" s="386"/>
      <c r="I233" s="386"/>
      <c r="J233" s="374" t="s">
        <v>300</v>
      </c>
      <c r="K233" s="374" t="s">
        <v>292</v>
      </c>
      <c r="L233" s="378">
        <v>6.3E-2</v>
      </c>
      <c r="M233" s="377">
        <v>23.8</v>
      </c>
      <c r="N233" s="377">
        <v>1</v>
      </c>
      <c r="O233" s="377">
        <v>1</v>
      </c>
      <c r="P233" s="378">
        <v>131.7179304</v>
      </c>
      <c r="Q233" s="378">
        <v>3134.88674352</v>
      </c>
      <c r="R233" s="379">
        <v>131.7179304</v>
      </c>
      <c r="S233" s="360">
        <v>131.7179304</v>
      </c>
    </row>
    <row r="234" spans="1:19">
      <c r="A234" s="776">
        <v>410002</v>
      </c>
      <c r="B234" s="343"/>
      <c r="C234" s="343"/>
      <c r="D234" s="787" t="s">
        <v>532</v>
      </c>
      <c r="E234" s="344"/>
      <c r="F234" s="344"/>
      <c r="G234" s="781">
        <v>1054.6831999999999</v>
      </c>
      <c r="H234" s="347"/>
      <c r="I234" s="347"/>
      <c r="J234" s="343" t="s">
        <v>475</v>
      </c>
      <c r="K234" s="343" t="s">
        <v>289</v>
      </c>
      <c r="L234" s="355">
        <v>1.05</v>
      </c>
      <c r="M234" s="356">
        <v>27.2</v>
      </c>
      <c r="N234" s="356">
        <v>1</v>
      </c>
      <c r="O234" s="356">
        <v>1</v>
      </c>
      <c r="P234" s="355">
        <v>1107.4173599999999</v>
      </c>
      <c r="Q234" s="355">
        <v>30121.752191999996</v>
      </c>
      <c r="R234" s="357">
        <v>1107.4173599999999</v>
      </c>
      <c r="S234" s="358">
        <v>1107.4173599999999</v>
      </c>
    </row>
    <row r="235" spans="1:19">
      <c r="A235" s="776"/>
      <c r="B235" s="343"/>
      <c r="C235" s="343"/>
      <c r="D235" s="787"/>
      <c r="E235" s="344"/>
      <c r="F235" s="344"/>
      <c r="G235" s="781"/>
      <c r="H235" s="347"/>
      <c r="I235" s="347"/>
      <c r="J235" s="343" t="s">
        <v>557</v>
      </c>
      <c r="K235" s="343" t="s">
        <v>289</v>
      </c>
      <c r="L235" s="355">
        <v>1.05</v>
      </c>
      <c r="M235" s="356">
        <v>10</v>
      </c>
      <c r="N235" s="356">
        <v>5</v>
      </c>
      <c r="O235" s="356">
        <v>5</v>
      </c>
      <c r="P235" s="355">
        <v>1107.4173599999999</v>
      </c>
      <c r="Q235" s="355">
        <v>11074.173599999998</v>
      </c>
      <c r="R235" s="357">
        <v>5537.0867999999991</v>
      </c>
      <c r="S235" s="358">
        <v>5537.0867999999991</v>
      </c>
    </row>
    <row r="236" spans="1:19" ht="15.75" thickBot="1">
      <c r="A236" s="777"/>
      <c r="B236" s="374"/>
      <c r="C236" s="374"/>
      <c r="D236" s="791"/>
      <c r="E236" s="375"/>
      <c r="F236" s="375"/>
      <c r="G236" s="782"/>
      <c r="H236" s="386"/>
      <c r="I236" s="386"/>
      <c r="J236" s="374" t="s">
        <v>300</v>
      </c>
      <c r="K236" s="374" t="s">
        <v>292</v>
      </c>
      <c r="L236" s="378">
        <v>6.3E-2</v>
      </c>
      <c r="M236" s="377">
        <v>23.8</v>
      </c>
      <c r="N236" s="377">
        <v>1</v>
      </c>
      <c r="O236" s="377">
        <v>1</v>
      </c>
      <c r="P236" s="378">
        <v>66.445041599999996</v>
      </c>
      <c r="Q236" s="378">
        <v>1581.3919900799999</v>
      </c>
      <c r="R236" s="379">
        <v>66.445041599999996</v>
      </c>
      <c r="S236" s="360">
        <v>66.445041599999996</v>
      </c>
    </row>
    <row r="237" spans="1:19">
      <c r="A237" s="775">
        <v>40884</v>
      </c>
      <c r="B237" s="342"/>
      <c r="C237" s="342"/>
      <c r="D237" s="778" t="s">
        <v>554</v>
      </c>
      <c r="E237" s="404"/>
      <c r="F237" s="404"/>
      <c r="G237" s="780">
        <v>14951.699999999999</v>
      </c>
      <c r="H237" s="442"/>
      <c r="I237" s="442"/>
      <c r="J237" s="342" t="s">
        <v>299</v>
      </c>
      <c r="K237" s="342" t="s">
        <v>289</v>
      </c>
      <c r="L237" s="363">
        <v>7.4999999999999997E-2</v>
      </c>
      <c r="M237" s="362">
        <v>14.2</v>
      </c>
      <c r="N237" s="362">
        <v>18.8</v>
      </c>
      <c r="O237" s="362"/>
      <c r="P237" s="363">
        <v>1121.3774999999998</v>
      </c>
      <c r="Q237" s="363">
        <v>15923.560499999996</v>
      </c>
      <c r="R237" s="364">
        <v>21081.896999999997</v>
      </c>
      <c r="S237" s="395">
        <v>0</v>
      </c>
    </row>
    <row r="238" spans="1:19" ht="15.75" thickBot="1">
      <c r="A238" s="777"/>
      <c r="B238" s="374"/>
      <c r="C238" s="374"/>
      <c r="D238" s="791"/>
      <c r="E238" s="375"/>
      <c r="F238" s="375"/>
      <c r="G238" s="782"/>
      <c r="H238" s="386"/>
      <c r="I238" s="386"/>
      <c r="J238" s="374" t="s">
        <v>555</v>
      </c>
      <c r="K238" s="374" t="s">
        <v>556</v>
      </c>
      <c r="L238" s="378">
        <v>0.192</v>
      </c>
      <c r="M238" s="377">
        <v>23.8</v>
      </c>
      <c r="N238" s="377">
        <v>1</v>
      </c>
      <c r="O238" s="377"/>
      <c r="P238" s="378">
        <v>2870.7264</v>
      </c>
      <c r="Q238" s="378">
        <v>68323.288320000007</v>
      </c>
      <c r="R238" s="379">
        <v>2870.7264</v>
      </c>
      <c r="S238" s="360">
        <v>0</v>
      </c>
    </row>
    <row r="239" spans="1:19">
      <c r="A239" s="775">
        <v>410003</v>
      </c>
      <c r="B239" s="778">
        <v>43018</v>
      </c>
      <c r="C239" s="342"/>
      <c r="D239" s="778" t="s">
        <v>516</v>
      </c>
      <c r="E239" s="778" t="s">
        <v>296</v>
      </c>
      <c r="F239" s="342"/>
      <c r="G239" s="780">
        <v>206</v>
      </c>
      <c r="H239" s="784">
        <v>1</v>
      </c>
      <c r="I239" s="346"/>
      <c r="J239" s="348" t="s">
        <v>297</v>
      </c>
      <c r="K239" s="348" t="s">
        <v>292</v>
      </c>
      <c r="L239" s="380">
        <v>9.7000000000000003E-2</v>
      </c>
      <c r="M239" s="350">
        <v>23.8</v>
      </c>
      <c r="N239" s="350">
        <v>1</v>
      </c>
      <c r="O239" s="350"/>
      <c r="P239" s="349">
        <v>19.981999999999999</v>
      </c>
      <c r="Q239" s="349">
        <v>475.57159999999999</v>
      </c>
      <c r="R239" s="351">
        <v>19.981999999999999</v>
      </c>
      <c r="S239" s="372">
        <v>0</v>
      </c>
    </row>
    <row r="240" spans="1:19">
      <c r="A240" s="776"/>
      <c r="B240" s="787"/>
      <c r="C240" s="343"/>
      <c r="D240" s="787"/>
      <c r="E240" s="787"/>
      <c r="F240" s="786" t="s">
        <v>298</v>
      </c>
      <c r="G240" s="781"/>
      <c r="H240" s="790"/>
      <c r="I240" s="789">
        <v>6.4999999999999997E-3</v>
      </c>
      <c r="J240" s="343" t="s">
        <v>299</v>
      </c>
      <c r="K240" s="343" t="s">
        <v>289</v>
      </c>
      <c r="L240" s="355">
        <v>1.1768249999999999E-2</v>
      </c>
      <c r="M240" s="356">
        <v>14.2</v>
      </c>
      <c r="N240" s="356">
        <v>18.8</v>
      </c>
      <c r="O240" s="356"/>
      <c r="P240" s="355">
        <v>2.4242594999999998</v>
      </c>
      <c r="Q240" s="355">
        <v>34.424484899999996</v>
      </c>
      <c r="R240" s="357">
        <v>45.576078599999995</v>
      </c>
      <c r="S240" s="358">
        <v>0</v>
      </c>
    </row>
    <row r="241" spans="1:19">
      <c r="A241" s="776"/>
      <c r="B241" s="779"/>
      <c r="C241" s="343"/>
      <c r="D241" s="787"/>
      <c r="E241" s="779"/>
      <c r="F241" s="779"/>
      <c r="G241" s="781"/>
      <c r="H241" s="785"/>
      <c r="I241" s="785"/>
      <c r="J241" s="366" t="s">
        <v>300</v>
      </c>
      <c r="K241" s="366" t="s">
        <v>292</v>
      </c>
      <c r="L241" s="370">
        <v>2.3887499999999998E-3</v>
      </c>
      <c r="M241" s="369">
        <v>23.8</v>
      </c>
      <c r="N241" s="369">
        <v>1</v>
      </c>
      <c r="O241" s="369"/>
      <c r="P241" s="370">
        <v>0.49208249999999998</v>
      </c>
      <c r="Q241" s="370">
        <v>11.7115635</v>
      </c>
      <c r="R241" s="371">
        <v>0.49208249999999998</v>
      </c>
      <c r="S241" s="372">
        <v>0</v>
      </c>
    </row>
    <row r="242" spans="1:19" ht="22.5">
      <c r="A242" s="776"/>
      <c r="B242" s="786">
        <v>1107892</v>
      </c>
      <c r="C242" s="343"/>
      <c r="D242" s="787"/>
      <c r="E242" s="788" t="s">
        <v>301</v>
      </c>
      <c r="F242" s="344"/>
      <c r="G242" s="781"/>
      <c r="H242" s="789">
        <v>7.4999999999999997E-3</v>
      </c>
      <c r="I242" s="347"/>
      <c r="J242" s="343" t="s">
        <v>302</v>
      </c>
      <c r="K242" s="343" t="s">
        <v>292</v>
      </c>
      <c r="L242" s="355">
        <v>6.3749999999999991E-6</v>
      </c>
      <c r="M242" s="356">
        <v>23.8</v>
      </c>
      <c r="N242" s="356">
        <v>1</v>
      </c>
      <c r="O242" s="356"/>
      <c r="P242" s="355">
        <v>1.3132499999999997E-3</v>
      </c>
      <c r="Q242" s="355">
        <v>3.1255349999999994E-2</v>
      </c>
      <c r="R242" s="357">
        <v>1.3132499999999997E-3</v>
      </c>
      <c r="S242" s="358">
        <v>0</v>
      </c>
    </row>
    <row r="243" spans="1:19">
      <c r="A243" s="776"/>
      <c r="B243" s="787"/>
      <c r="C243" s="343"/>
      <c r="D243" s="787"/>
      <c r="E243" s="781"/>
      <c r="F243" s="344"/>
      <c r="G243" s="781"/>
      <c r="H243" s="790"/>
      <c r="I243" s="347"/>
      <c r="J243" s="343" t="s">
        <v>303</v>
      </c>
      <c r="K243" s="343" t="s">
        <v>289</v>
      </c>
      <c r="L243" s="355">
        <v>7.1250749999999998E-3</v>
      </c>
      <c r="M243" s="356">
        <v>14.2</v>
      </c>
      <c r="N243" s="356">
        <v>18.8</v>
      </c>
      <c r="O243" s="356"/>
      <c r="P243" s="355">
        <v>1.4677654499999999</v>
      </c>
      <c r="Q243" s="355">
        <v>20.842269389999998</v>
      </c>
      <c r="R243" s="357">
        <v>27.593990460000001</v>
      </c>
      <c r="S243" s="358">
        <v>0</v>
      </c>
    </row>
    <row r="244" spans="1:19">
      <c r="A244" s="776"/>
      <c r="B244" s="787"/>
      <c r="C244" s="343"/>
      <c r="D244" s="787"/>
      <c r="E244" s="781"/>
      <c r="F244" s="344"/>
      <c r="G244" s="781"/>
      <c r="H244" s="790"/>
      <c r="I244" s="347"/>
      <c r="J244" s="343" t="s">
        <v>304</v>
      </c>
      <c r="K244" s="343" t="s">
        <v>289</v>
      </c>
      <c r="L244" s="355">
        <v>4.134825E-3</v>
      </c>
      <c r="M244" s="356">
        <v>27.2</v>
      </c>
      <c r="N244" s="356">
        <v>1</v>
      </c>
      <c r="O244" s="356"/>
      <c r="P244" s="355">
        <v>0.85177395</v>
      </c>
      <c r="Q244" s="355">
        <v>23.168251439999999</v>
      </c>
      <c r="R244" s="357">
        <v>0.85177395</v>
      </c>
      <c r="S244" s="358">
        <v>0</v>
      </c>
    </row>
    <row r="245" spans="1:19">
      <c r="A245" s="776"/>
      <c r="B245" s="787"/>
      <c r="C245" s="343"/>
      <c r="D245" s="787"/>
      <c r="E245" s="781"/>
      <c r="F245" s="344"/>
      <c r="G245" s="781"/>
      <c r="H245" s="790"/>
      <c r="I245" s="347"/>
      <c r="J245" s="343" t="s">
        <v>305</v>
      </c>
      <c r="K245" s="343" t="s">
        <v>289</v>
      </c>
      <c r="L245" s="355">
        <v>4.134825E-3</v>
      </c>
      <c r="M245" s="356">
        <v>27.2</v>
      </c>
      <c r="N245" s="356">
        <v>1</v>
      </c>
      <c r="O245" s="356"/>
      <c r="P245" s="355">
        <v>0.85177395</v>
      </c>
      <c r="Q245" s="355">
        <v>23.168251439999999</v>
      </c>
      <c r="R245" s="357">
        <v>0.85177395</v>
      </c>
      <c r="S245" s="358">
        <v>0</v>
      </c>
    </row>
    <row r="246" spans="1:19" ht="15.75" thickBot="1">
      <c r="A246" s="777"/>
      <c r="B246" s="791"/>
      <c r="C246" s="374"/>
      <c r="D246" s="791"/>
      <c r="E246" s="782"/>
      <c r="F246" s="375"/>
      <c r="G246" s="782"/>
      <c r="H246" s="792"/>
      <c r="I246" s="386"/>
      <c r="J246" s="374" t="s">
        <v>306</v>
      </c>
      <c r="K246" s="374" t="s">
        <v>292</v>
      </c>
      <c r="L246" s="378">
        <v>2.116125E-3</v>
      </c>
      <c r="M246" s="377">
        <v>23.8</v>
      </c>
      <c r="N246" s="377">
        <v>1</v>
      </c>
      <c r="O246" s="377"/>
      <c r="P246" s="378">
        <v>0.43592175</v>
      </c>
      <c r="Q246" s="378">
        <v>10.37493765</v>
      </c>
      <c r="R246" s="379">
        <v>0.43592175</v>
      </c>
      <c r="S246" s="360">
        <v>0</v>
      </c>
    </row>
    <row r="247" spans="1:19">
      <c r="A247" s="776">
        <v>5213571</v>
      </c>
      <c r="B247" s="787">
        <v>5213417</v>
      </c>
      <c r="C247" s="343"/>
      <c r="D247" s="781" t="s">
        <v>343</v>
      </c>
      <c r="E247" s="781" t="s">
        <v>344</v>
      </c>
      <c r="F247" s="344"/>
      <c r="G247" s="781">
        <v>7.0350844747871832</v>
      </c>
      <c r="H247" s="790">
        <v>1</v>
      </c>
      <c r="I247" s="347"/>
      <c r="J247" s="343" t="s">
        <v>345</v>
      </c>
      <c r="K247" s="343" t="s">
        <v>292</v>
      </c>
      <c r="L247" s="355">
        <v>1.1780000000000001E-2</v>
      </c>
      <c r="M247" s="356">
        <v>73.3</v>
      </c>
      <c r="N247" s="356">
        <v>1</v>
      </c>
      <c r="O247" s="356"/>
      <c r="P247" s="355">
        <v>8.2873295112993017E-2</v>
      </c>
      <c r="Q247" s="355">
        <v>6.074612531782388</v>
      </c>
      <c r="R247" s="357">
        <v>8.2873295112993017E-2</v>
      </c>
      <c r="S247" s="358">
        <v>0</v>
      </c>
    </row>
    <row r="248" spans="1:19">
      <c r="A248" s="776"/>
      <c r="B248" s="787"/>
      <c r="C248" s="343"/>
      <c r="D248" s="781"/>
      <c r="E248" s="781"/>
      <c r="F248" s="344"/>
      <c r="G248" s="781"/>
      <c r="H248" s="790"/>
      <c r="I248" s="347"/>
      <c r="J248" s="343" t="s">
        <v>346</v>
      </c>
      <c r="K248" s="343" t="s">
        <v>292</v>
      </c>
      <c r="L248" s="355">
        <v>4.4000000000000002E-4</v>
      </c>
      <c r="M248" s="356">
        <v>73.3</v>
      </c>
      <c r="N248" s="356">
        <v>1</v>
      </c>
      <c r="O248" s="356"/>
      <c r="P248" s="355">
        <v>3.0954371689063606E-3</v>
      </c>
      <c r="Q248" s="355">
        <v>0.22689554448083624</v>
      </c>
      <c r="R248" s="357">
        <v>3.0954371689063606E-3</v>
      </c>
      <c r="S248" s="358">
        <v>0</v>
      </c>
    </row>
    <row r="249" spans="1:19">
      <c r="A249" s="776"/>
      <c r="B249" s="787"/>
      <c r="C249" s="343"/>
      <c r="D249" s="781"/>
      <c r="E249" s="781"/>
      <c r="F249" s="344"/>
      <c r="G249" s="781"/>
      <c r="H249" s="790"/>
      <c r="I249" s="347"/>
      <c r="J249" s="343" t="s">
        <v>347</v>
      </c>
      <c r="K249" s="366" t="s">
        <v>292</v>
      </c>
      <c r="L249" s="355">
        <v>1.9000000000000001E-4</v>
      </c>
      <c r="M249" s="356">
        <v>73.3</v>
      </c>
      <c r="N249" s="356">
        <v>1</v>
      </c>
      <c r="O249" s="356"/>
      <c r="P249" s="370">
        <v>1.3366660502095648E-3</v>
      </c>
      <c r="Q249" s="370">
        <v>9.7977621480361099E-2</v>
      </c>
      <c r="R249" s="371">
        <v>1.3366660502095648E-3</v>
      </c>
      <c r="S249" s="372">
        <v>0</v>
      </c>
    </row>
    <row r="250" spans="1:19" ht="15.75" thickBot="1">
      <c r="A250" s="777"/>
      <c r="B250" s="791"/>
      <c r="C250" s="388">
        <v>5212552</v>
      </c>
      <c r="D250" s="782"/>
      <c r="E250" s="782"/>
      <c r="F250" s="389" t="s">
        <v>348</v>
      </c>
      <c r="G250" s="782"/>
      <c r="H250" s="792"/>
      <c r="I250" s="390">
        <v>1</v>
      </c>
      <c r="J250" s="388" t="s">
        <v>349</v>
      </c>
      <c r="K250" s="374" t="s">
        <v>292</v>
      </c>
      <c r="L250" s="406">
        <v>1.1E-4</v>
      </c>
      <c r="M250" s="407">
        <v>73.3</v>
      </c>
      <c r="N250" s="407">
        <v>1</v>
      </c>
      <c r="O250" s="407"/>
      <c r="P250" s="378">
        <v>7.7385929222659015E-4</v>
      </c>
      <c r="Q250" s="378">
        <v>5.6723886120209059E-2</v>
      </c>
      <c r="R250" s="379">
        <v>7.7385929222659015E-4</v>
      </c>
      <c r="S250" s="360">
        <v>0</v>
      </c>
    </row>
    <row r="251" spans="1:19">
      <c r="A251" s="775">
        <v>5216111</v>
      </c>
      <c r="B251" s="778">
        <v>1106165</v>
      </c>
      <c r="C251" s="342"/>
      <c r="D251" s="780" t="s">
        <v>350</v>
      </c>
      <c r="E251" s="780" t="s">
        <v>351</v>
      </c>
      <c r="F251" s="345"/>
      <c r="G251" s="780">
        <v>26</v>
      </c>
      <c r="H251" s="784">
        <v>3.7499999999999999E-3</v>
      </c>
      <c r="I251" s="408"/>
      <c r="J251" s="348" t="s">
        <v>352</v>
      </c>
      <c r="K251" s="348" t="s">
        <v>289</v>
      </c>
      <c r="L251" s="349">
        <v>2.95875E-3</v>
      </c>
      <c r="M251" s="350">
        <v>27.2</v>
      </c>
      <c r="N251" s="350">
        <v>1</v>
      </c>
      <c r="O251" s="350"/>
      <c r="P251" s="349">
        <v>7.6927499999999996E-2</v>
      </c>
      <c r="Q251" s="349">
        <v>2.092428</v>
      </c>
      <c r="R251" s="351">
        <v>7.6927499999999996E-2</v>
      </c>
      <c r="S251" s="352">
        <v>0</v>
      </c>
    </row>
    <row r="252" spans="1:19" ht="22.5">
      <c r="A252" s="776"/>
      <c r="B252" s="787"/>
      <c r="C252" s="786">
        <v>1107892</v>
      </c>
      <c r="D252" s="781"/>
      <c r="E252" s="781"/>
      <c r="F252" s="788" t="s">
        <v>353</v>
      </c>
      <c r="G252" s="781"/>
      <c r="H252" s="790"/>
      <c r="I252" s="789">
        <v>0.7</v>
      </c>
      <c r="J252" s="343" t="s">
        <v>302</v>
      </c>
      <c r="K252" s="343" t="s">
        <v>292</v>
      </c>
      <c r="L252" s="355">
        <v>2.2312499999999996E-6</v>
      </c>
      <c r="M252" s="356">
        <v>23.8</v>
      </c>
      <c r="N252" s="356">
        <v>1</v>
      </c>
      <c r="O252" s="356"/>
      <c r="P252" s="355">
        <v>5.8012499999999987E-5</v>
      </c>
      <c r="Q252" s="355">
        <v>1.3806974999999997E-3</v>
      </c>
      <c r="R252" s="357">
        <v>5.8012499999999987E-5</v>
      </c>
      <c r="S252" s="358">
        <v>0</v>
      </c>
    </row>
    <row r="253" spans="1:19">
      <c r="A253" s="776"/>
      <c r="B253" s="787"/>
      <c r="C253" s="787"/>
      <c r="D253" s="781"/>
      <c r="E253" s="781"/>
      <c r="F253" s="781"/>
      <c r="G253" s="781"/>
      <c r="H253" s="790"/>
      <c r="I253" s="790"/>
      <c r="J253" s="343" t="s">
        <v>303</v>
      </c>
      <c r="K253" s="343" t="s">
        <v>289</v>
      </c>
      <c r="L253" s="355">
        <v>2.4937762499999999E-3</v>
      </c>
      <c r="M253" s="356">
        <v>14.2</v>
      </c>
      <c r="N253" s="356">
        <v>18.8</v>
      </c>
      <c r="O253" s="356"/>
      <c r="P253" s="355">
        <v>6.4838182499999994E-2</v>
      </c>
      <c r="Q253" s="355">
        <v>0.92070219149999988</v>
      </c>
      <c r="R253" s="357">
        <v>1.218957831</v>
      </c>
      <c r="S253" s="358">
        <v>0</v>
      </c>
    </row>
    <row r="254" spans="1:19">
      <c r="A254" s="776"/>
      <c r="B254" s="787"/>
      <c r="C254" s="787"/>
      <c r="D254" s="781"/>
      <c r="E254" s="781"/>
      <c r="F254" s="781"/>
      <c r="G254" s="781"/>
      <c r="H254" s="790"/>
      <c r="I254" s="790"/>
      <c r="J254" s="343" t="s">
        <v>304</v>
      </c>
      <c r="K254" s="343" t="s">
        <v>289</v>
      </c>
      <c r="L254" s="355">
        <v>1.4471887499999999E-3</v>
      </c>
      <c r="M254" s="356">
        <v>27.2</v>
      </c>
      <c r="N254" s="356">
        <v>1</v>
      </c>
      <c r="O254" s="356"/>
      <c r="P254" s="355">
        <v>3.7626907500000001E-2</v>
      </c>
      <c r="Q254" s="355">
        <v>1.023451884</v>
      </c>
      <c r="R254" s="357">
        <v>3.7626907500000001E-2</v>
      </c>
      <c r="S254" s="358">
        <v>0</v>
      </c>
    </row>
    <row r="255" spans="1:19">
      <c r="A255" s="776"/>
      <c r="B255" s="787"/>
      <c r="C255" s="787"/>
      <c r="D255" s="781"/>
      <c r="E255" s="781"/>
      <c r="F255" s="781"/>
      <c r="G255" s="781"/>
      <c r="H255" s="790"/>
      <c r="I255" s="790"/>
      <c r="J255" s="343" t="s">
        <v>305</v>
      </c>
      <c r="K255" s="343" t="s">
        <v>289</v>
      </c>
      <c r="L255" s="355">
        <v>1.4471887499999999E-3</v>
      </c>
      <c r="M255" s="356">
        <v>27.2</v>
      </c>
      <c r="N255" s="356">
        <v>1</v>
      </c>
      <c r="O255" s="356"/>
      <c r="P255" s="355">
        <v>3.7626907500000001E-2</v>
      </c>
      <c r="Q255" s="355">
        <v>1.023451884</v>
      </c>
      <c r="R255" s="357">
        <v>3.7626907500000001E-2</v>
      </c>
      <c r="S255" s="358">
        <v>0</v>
      </c>
    </row>
    <row r="256" spans="1:19">
      <c r="A256" s="776"/>
      <c r="B256" s="779"/>
      <c r="C256" s="779"/>
      <c r="D256" s="781"/>
      <c r="E256" s="783"/>
      <c r="F256" s="783"/>
      <c r="G256" s="781"/>
      <c r="H256" s="785"/>
      <c r="I256" s="785"/>
      <c r="J256" s="366" t="s">
        <v>306</v>
      </c>
      <c r="K256" s="366" t="s">
        <v>292</v>
      </c>
      <c r="L256" s="370">
        <v>7.4064374999999996E-4</v>
      </c>
      <c r="M256" s="369">
        <v>23.8</v>
      </c>
      <c r="N256" s="369">
        <v>1</v>
      </c>
      <c r="O256" s="369"/>
      <c r="P256" s="370">
        <v>1.9256737499999999E-2</v>
      </c>
      <c r="Q256" s="370">
        <v>0.45831035250000002</v>
      </c>
      <c r="R256" s="371">
        <v>1.9256737499999999E-2</v>
      </c>
      <c r="S256" s="372">
        <v>0</v>
      </c>
    </row>
    <row r="257" spans="1:19" ht="22.5">
      <c r="A257" s="776"/>
      <c r="B257" s="343"/>
      <c r="C257" s="343"/>
      <c r="D257" s="781"/>
      <c r="E257" s="354"/>
      <c r="F257" s="354"/>
      <c r="G257" s="781"/>
      <c r="H257" s="359"/>
      <c r="I257" s="359"/>
      <c r="J257" s="343" t="s">
        <v>354</v>
      </c>
      <c r="K257" s="343" t="s">
        <v>292</v>
      </c>
      <c r="L257" s="355">
        <v>6.9999999999999999E-4</v>
      </c>
      <c r="M257" s="356">
        <v>73.3</v>
      </c>
      <c r="N257" s="356">
        <v>1</v>
      </c>
      <c r="O257" s="356"/>
      <c r="P257" s="355">
        <v>1.8200000000000001E-2</v>
      </c>
      <c r="Q257" s="355">
        <v>1.33406</v>
      </c>
      <c r="R257" s="357">
        <v>1.8200000000000001E-2</v>
      </c>
      <c r="S257" s="358">
        <v>0</v>
      </c>
    </row>
    <row r="258" spans="1:19" ht="22.5">
      <c r="A258" s="776"/>
      <c r="B258" s="343"/>
      <c r="C258" s="343"/>
      <c r="D258" s="781"/>
      <c r="E258" s="354"/>
      <c r="F258" s="354"/>
      <c r="G258" s="781"/>
      <c r="H258" s="359"/>
      <c r="I258" s="359"/>
      <c r="J258" s="343" t="s">
        <v>355</v>
      </c>
      <c r="K258" s="343" t="s">
        <v>292</v>
      </c>
      <c r="L258" s="355">
        <v>1.9199999999999998E-2</v>
      </c>
      <c r="M258" s="356">
        <v>73.3</v>
      </c>
      <c r="N258" s="356">
        <v>1</v>
      </c>
      <c r="O258" s="356"/>
      <c r="P258" s="355">
        <v>0.49919999999999998</v>
      </c>
      <c r="Q258" s="355">
        <v>36.591359999999995</v>
      </c>
      <c r="R258" s="357">
        <v>0.49919999999999998</v>
      </c>
      <c r="S258" s="358">
        <v>0</v>
      </c>
    </row>
    <row r="259" spans="1:19" ht="15.75" thickBot="1">
      <c r="A259" s="777"/>
      <c r="B259" s="374"/>
      <c r="C259" s="374"/>
      <c r="D259" s="782"/>
      <c r="E259" s="375"/>
      <c r="F259" s="375"/>
      <c r="G259" s="782"/>
      <c r="H259" s="386"/>
      <c r="I259" s="386"/>
      <c r="J259" s="374" t="s">
        <v>356</v>
      </c>
      <c r="K259" s="374" t="s">
        <v>292</v>
      </c>
      <c r="L259" s="378">
        <v>3.5E-4</v>
      </c>
      <c r="M259" s="377">
        <v>73.3</v>
      </c>
      <c r="N259" s="377">
        <v>1</v>
      </c>
      <c r="O259" s="377"/>
      <c r="P259" s="378">
        <v>9.1000000000000004E-3</v>
      </c>
      <c r="Q259" s="378">
        <v>0.66703000000000001</v>
      </c>
      <c r="R259" s="379">
        <v>9.1000000000000004E-3</v>
      </c>
      <c r="S259" s="360">
        <v>0</v>
      </c>
    </row>
    <row r="260" spans="1:19">
      <c r="A260" s="775">
        <v>5213401</v>
      </c>
      <c r="B260" s="342"/>
      <c r="C260" s="342"/>
      <c r="D260" s="780" t="s">
        <v>357</v>
      </c>
      <c r="E260" s="404"/>
      <c r="F260" s="404"/>
      <c r="G260" s="780">
        <v>580.79999999999995</v>
      </c>
      <c r="H260" s="342"/>
      <c r="I260" s="342"/>
      <c r="J260" s="342" t="s">
        <v>358</v>
      </c>
      <c r="K260" s="342" t="s">
        <v>359</v>
      </c>
      <c r="L260" s="363">
        <v>1.2E-4</v>
      </c>
      <c r="M260" s="362">
        <v>73.3</v>
      </c>
      <c r="N260" s="362">
        <v>1</v>
      </c>
      <c r="O260" s="362"/>
      <c r="P260" s="363">
        <v>6.9695999999999994E-2</v>
      </c>
      <c r="Q260" s="363">
        <v>5.1087167999999989</v>
      </c>
      <c r="R260" s="364">
        <v>6.9695999999999994E-2</v>
      </c>
      <c r="S260" s="358">
        <v>0</v>
      </c>
    </row>
    <row r="261" spans="1:19">
      <c r="A261" s="776"/>
      <c r="B261" s="343"/>
      <c r="C261" s="343"/>
      <c r="D261" s="781"/>
      <c r="E261" s="344"/>
      <c r="F261" s="344"/>
      <c r="G261" s="781"/>
      <c r="H261" s="343"/>
      <c r="I261" s="343"/>
      <c r="J261" s="343" t="s">
        <v>360</v>
      </c>
      <c r="K261" s="343" t="s">
        <v>359</v>
      </c>
      <c r="L261" s="355">
        <v>3.5E-4</v>
      </c>
      <c r="M261" s="356">
        <v>73.3</v>
      </c>
      <c r="N261" s="356">
        <v>1</v>
      </c>
      <c r="O261" s="356"/>
      <c r="P261" s="355">
        <v>0.20327999999999999</v>
      </c>
      <c r="Q261" s="355">
        <v>14.900423999999999</v>
      </c>
      <c r="R261" s="357">
        <v>0.20327999999999999</v>
      </c>
      <c r="S261" s="358">
        <v>0</v>
      </c>
    </row>
    <row r="262" spans="1:19">
      <c r="A262" s="776"/>
      <c r="B262" s="343"/>
      <c r="C262" s="343"/>
      <c r="D262" s="781"/>
      <c r="E262" s="344"/>
      <c r="F262" s="344"/>
      <c r="G262" s="781"/>
      <c r="H262" s="343"/>
      <c r="I262" s="343"/>
      <c r="J262" s="343" t="s">
        <v>361</v>
      </c>
      <c r="K262" s="343" t="s">
        <v>359</v>
      </c>
      <c r="L262" s="355">
        <v>3.0000000000000001E-5</v>
      </c>
      <c r="M262" s="356">
        <v>73.3</v>
      </c>
      <c r="N262" s="356">
        <v>1</v>
      </c>
      <c r="O262" s="356"/>
      <c r="P262" s="355">
        <v>1.7423999999999999E-2</v>
      </c>
      <c r="Q262" s="355">
        <v>1.2771791999999997</v>
      </c>
      <c r="R262" s="357">
        <v>1.7423999999999999E-2</v>
      </c>
      <c r="S262" s="358">
        <v>0</v>
      </c>
    </row>
    <row r="263" spans="1:19" ht="23.25" thickBot="1">
      <c r="A263" s="777"/>
      <c r="B263" s="374"/>
      <c r="C263" s="374"/>
      <c r="D263" s="782"/>
      <c r="E263" s="375"/>
      <c r="F263" s="375"/>
      <c r="G263" s="782"/>
      <c r="H263" s="374"/>
      <c r="I263" s="374"/>
      <c r="J263" s="374" t="s">
        <v>362</v>
      </c>
      <c r="K263" s="374" t="s">
        <v>359</v>
      </c>
      <c r="L263" s="378">
        <v>8.3000000000000001E-4</v>
      </c>
      <c r="M263" s="377">
        <v>73.3</v>
      </c>
      <c r="N263" s="377">
        <v>1</v>
      </c>
      <c r="O263" s="377"/>
      <c r="P263" s="378">
        <v>0.48206399999999999</v>
      </c>
      <c r="Q263" s="378">
        <v>35.3352912</v>
      </c>
      <c r="R263" s="379">
        <v>0.48206399999999999</v>
      </c>
      <c r="S263" s="360">
        <v>0</v>
      </c>
    </row>
    <row r="264" spans="1:19">
      <c r="A264" s="775">
        <v>5213405</v>
      </c>
      <c r="B264" s="342"/>
      <c r="C264" s="342"/>
      <c r="D264" s="780" t="s">
        <v>363</v>
      </c>
      <c r="E264" s="404"/>
      <c r="F264" s="404"/>
      <c r="G264" s="780">
        <v>40.5</v>
      </c>
      <c r="H264" s="342"/>
      <c r="I264" s="342"/>
      <c r="J264" s="342" t="s">
        <v>358</v>
      </c>
      <c r="K264" s="342" t="s">
        <v>359</v>
      </c>
      <c r="L264" s="363">
        <v>1.2E-4</v>
      </c>
      <c r="M264" s="362">
        <v>73.3</v>
      </c>
      <c r="N264" s="362">
        <v>1</v>
      </c>
      <c r="O264" s="362"/>
      <c r="P264" s="363">
        <v>4.8599999999999997E-3</v>
      </c>
      <c r="Q264" s="363">
        <v>0.35623799999999994</v>
      </c>
      <c r="R264" s="364">
        <v>4.8599999999999997E-3</v>
      </c>
      <c r="S264" s="358">
        <v>0</v>
      </c>
    </row>
    <row r="265" spans="1:19">
      <c r="A265" s="776"/>
      <c r="B265" s="343"/>
      <c r="C265" s="343"/>
      <c r="D265" s="781"/>
      <c r="E265" s="344"/>
      <c r="F265" s="344"/>
      <c r="G265" s="781"/>
      <c r="H265" s="343"/>
      <c r="I265" s="343"/>
      <c r="J265" s="343" t="s">
        <v>360</v>
      </c>
      <c r="K265" s="343" t="s">
        <v>359</v>
      </c>
      <c r="L265" s="355">
        <v>3.5E-4</v>
      </c>
      <c r="M265" s="356">
        <v>73.3</v>
      </c>
      <c r="N265" s="356">
        <v>1</v>
      </c>
      <c r="O265" s="356"/>
      <c r="P265" s="355">
        <v>1.4175E-2</v>
      </c>
      <c r="Q265" s="355">
        <v>1.0390275</v>
      </c>
      <c r="R265" s="357">
        <v>1.4175E-2</v>
      </c>
      <c r="S265" s="358">
        <v>0</v>
      </c>
    </row>
    <row r="266" spans="1:19">
      <c r="A266" s="776"/>
      <c r="B266" s="343"/>
      <c r="C266" s="343"/>
      <c r="D266" s="781"/>
      <c r="E266" s="344"/>
      <c r="F266" s="344"/>
      <c r="G266" s="781"/>
      <c r="H266" s="343"/>
      <c r="I266" s="343"/>
      <c r="J266" s="343" t="s">
        <v>361</v>
      </c>
      <c r="K266" s="343" t="s">
        <v>359</v>
      </c>
      <c r="L266" s="355">
        <v>3.0000000000000001E-5</v>
      </c>
      <c r="M266" s="356">
        <v>73.3</v>
      </c>
      <c r="N266" s="356">
        <v>1</v>
      </c>
      <c r="O266" s="356"/>
      <c r="P266" s="355">
        <v>1.2149999999999999E-3</v>
      </c>
      <c r="Q266" s="355">
        <v>8.9059499999999986E-2</v>
      </c>
      <c r="R266" s="357">
        <v>1.2149999999999999E-3</v>
      </c>
      <c r="S266" s="358">
        <v>0</v>
      </c>
    </row>
    <row r="267" spans="1:19" ht="15.75" thickBot="1">
      <c r="A267" s="777"/>
      <c r="B267" s="374"/>
      <c r="C267" s="374"/>
      <c r="D267" s="782"/>
      <c r="E267" s="375"/>
      <c r="F267" s="405"/>
      <c r="G267" s="782"/>
      <c r="H267" s="374"/>
      <c r="I267" s="374"/>
      <c r="J267" s="374" t="s">
        <v>364</v>
      </c>
      <c r="K267" s="374" t="s">
        <v>359</v>
      </c>
      <c r="L267" s="378">
        <v>8.3000000000000001E-4</v>
      </c>
      <c r="M267" s="377">
        <v>73.3</v>
      </c>
      <c r="N267" s="377">
        <v>1</v>
      </c>
      <c r="O267" s="377"/>
      <c r="P267" s="378">
        <v>3.3614999999999999E-2</v>
      </c>
      <c r="Q267" s="378">
        <v>2.4639794999999998</v>
      </c>
      <c r="R267" s="379">
        <v>3.3614999999999999E-2</v>
      </c>
      <c r="S267" s="360">
        <v>0</v>
      </c>
    </row>
    <row r="268" spans="1:19">
      <c r="A268" s="839">
        <v>5219643</v>
      </c>
      <c r="B268" s="342"/>
      <c r="C268" s="342"/>
      <c r="D268" s="821" t="s">
        <v>559</v>
      </c>
      <c r="E268" s="404"/>
      <c r="F268" s="404"/>
      <c r="G268" s="821">
        <v>196</v>
      </c>
      <c r="H268" s="342"/>
      <c r="I268" s="342"/>
      <c r="J268" s="342" t="s">
        <v>560</v>
      </c>
      <c r="K268" s="342" t="s">
        <v>292</v>
      </c>
      <c r="L268" s="363">
        <v>2.3E-3</v>
      </c>
      <c r="M268" s="362">
        <v>73.3</v>
      </c>
      <c r="N268" s="362">
        <v>1</v>
      </c>
      <c r="O268" s="362"/>
      <c r="P268" s="363">
        <v>0.45079999999999998</v>
      </c>
      <c r="Q268" s="363">
        <v>33.043639999999996</v>
      </c>
      <c r="R268" s="364">
        <v>0.45079999999999998</v>
      </c>
      <c r="S268" s="395">
        <v>0</v>
      </c>
    </row>
    <row r="269" spans="1:19" ht="15.75" thickBot="1">
      <c r="A269" s="840"/>
      <c r="B269" s="374"/>
      <c r="C269" s="374"/>
      <c r="D269" s="838"/>
      <c r="E269" s="405"/>
      <c r="F269" s="405"/>
      <c r="G269" s="822"/>
      <c r="H269" s="374"/>
      <c r="I269" s="374"/>
      <c r="J269" s="374" t="s">
        <v>561</v>
      </c>
      <c r="K269" s="374" t="s">
        <v>292</v>
      </c>
      <c r="L269" s="378">
        <v>2.2000000000000001E-4</v>
      </c>
      <c r="M269" s="377">
        <v>73.3</v>
      </c>
      <c r="N269" s="377">
        <v>1</v>
      </c>
      <c r="O269" s="377"/>
      <c r="P269" s="378">
        <v>4.3119999999999999E-2</v>
      </c>
      <c r="Q269" s="378">
        <v>3.1606959999999997</v>
      </c>
      <c r="R269" s="379">
        <v>4.3119999999999999E-2</v>
      </c>
      <c r="S269" s="360">
        <v>0</v>
      </c>
    </row>
    <row r="270" spans="1:19">
      <c r="A270" s="775">
        <v>1106057</v>
      </c>
      <c r="B270" s="343"/>
      <c r="C270" s="343"/>
      <c r="D270" s="780" t="s">
        <v>476</v>
      </c>
      <c r="E270" s="354"/>
      <c r="F270" s="354"/>
      <c r="G270" s="780">
        <v>14.983999999999998</v>
      </c>
      <c r="H270" s="354"/>
      <c r="I270" s="354"/>
      <c r="J270" s="354" t="s">
        <v>303</v>
      </c>
      <c r="K270" s="354" t="s">
        <v>289</v>
      </c>
      <c r="L270" s="365">
        <v>0.89922000000000002</v>
      </c>
      <c r="M270" s="356">
        <v>14.2</v>
      </c>
      <c r="N270" s="356">
        <v>18.8</v>
      </c>
      <c r="O270" s="356"/>
      <c r="P270" s="355">
        <v>13.473912479999999</v>
      </c>
      <c r="Q270" s="355">
        <v>191.32955721599998</v>
      </c>
      <c r="R270" s="357">
        <v>253.30955462399999</v>
      </c>
      <c r="S270" s="358">
        <v>0</v>
      </c>
    </row>
    <row r="271" spans="1:19">
      <c r="A271" s="776"/>
      <c r="B271" s="343"/>
      <c r="C271" s="343"/>
      <c r="D271" s="781"/>
      <c r="E271" s="354"/>
      <c r="F271" s="354"/>
      <c r="G271" s="781"/>
      <c r="H271" s="354"/>
      <c r="I271" s="354"/>
      <c r="J271" s="354" t="s">
        <v>305</v>
      </c>
      <c r="K271" s="354" t="s">
        <v>289</v>
      </c>
      <c r="L271" s="365">
        <v>1.1026199999999999</v>
      </c>
      <c r="M271" s="356">
        <v>27.2</v>
      </c>
      <c r="N271" s="356">
        <v>1</v>
      </c>
      <c r="O271" s="356"/>
      <c r="P271" s="355">
        <v>16.521658079999998</v>
      </c>
      <c r="Q271" s="355">
        <v>449.38909977599991</v>
      </c>
      <c r="R271" s="357">
        <v>16.521658079999998</v>
      </c>
      <c r="S271" s="358">
        <v>0</v>
      </c>
    </row>
    <row r="272" spans="1:19" ht="15.75" thickBot="1">
      <c r="A272" s="820"/>
      <c r="B272" s="374"/>
      <c r="C272" s="374"/>
      <c r="D272" s="783"/>
      <c r="E272" s="375"/>
      <c r="F272" s="375"/>
      <c r="G272" s="782"/>
      <c r="H272" s="375"/>
      <c r="I272" s="375"/>
      <c r="J272" s="375" t="s">
        <v>306</v>
      </c>
      <c r="K272" s="375" t="s">
        <v>292</v>
      </c>
      <c r="L272" s="376">
        <v>0.28053</v>
      </c>
      <c r="M272" s="377">
        <v>23.8</v>
      </c>
      <c r="N272" s="377">
        <v>1</v>
      </c>
      <c r="O272" s="377"/>
      <c r="P272" s="378">
        <v>4.2034615199999994</v>
      </c>
      <c r="Q272" s="378">
        <v>100.04238417599998</v>
      </c>
      <c r="R272" s="379">
        <v>4.2034615199999994</v>
      </c>
      <c r="S272" s="360">
        <v>0</v>
      </c>
    </row>
    <row r="273" spans="1:19" ht="33.75">
      <c r="A273" s="775">
        <v>3205864</v>
      </c>
      <c r="B273" s="342"/>
      <c r="C273" s="342"/>
      <c r="D273" s="778" t="s">
        <v>477</v>
      </c>
      <c r="E273" s="404"/>
      <c r="F273" s="404"/>
      <c r="G273" s="821">
        <v>246.39999999999998</v>
      </c>
      <c r="H273" s="442"/>
      <c r="I273" s="442"/>
      <c r="J273" s="342" t="s">
        <v>478</v>
      </c>
      <c r="K273" s="342" t="s">
        <v>292</v>
      </c>
      <c r="L273" s="363">
        <v>1.4E-2</v>
      </c>
      <c r="M273" s="362">
        <v>73.3</v>
      </c>
      <c r="N273" s="362">
        <v>1</v>
      </c>
      <c r="O273" s="362"/>
      <c r="P273" s="355">
        <v>3.4495999999999998</v>
      </c>
      <c r="Q273" s="355">
        <v>252.85567999999998</v>
      </c>
      <c r="R273" s="357">
        <v>3.4495999999999998</v>
      </c>
      <c r="S273" s="358">
        <v>0</v>
      </c>
    </row>
    <row r="274" spans="1:19" ht="15.75" thickBot="1">
      <c r="A274" s="777"/>
      <c r="B274" s="374"/>
      <c r="C274" s="374"/>
      <c r="D274" s="791"/>
      <c r="E274" s="375"/>
      <c r="F274" s="375"/>
      <c r="G274" s="822"/>
      <c r="H274" s="386"/>
      <c r="I274" s="386"/>
      <c r="J274" s="374" t="s">
        <v>479</v>
      </c>
      <c r="K274" s="374" t="s">
        <v>289</v>
      </c>
      <c r="L274" s="378">
        <v>1.7250000000000001</v>
      </c>
      <c r="M274" s="377">
        <v>27.2</v>
      </c>
      <c r="N274" s="377">
        <v>1</v>
      </c>
      <c r="O274" s="377"/>
      <c r="P274" s="355">
        <v>425.03999999999996</v>
      </c>
      <c r="Q274" s="355">
        <v>11561.087999999998</v>
      </c>
      <c r="R274" s="357">
        <v>425.03999999999996</v>
      </c>
      <c r="S274" s="360">
        <v>0</v>
      </c>
    </row>
    <row r="275" spans="1:19">
      <c r="A275" s="775">
        <v>41240</v>
      </c>
      <c r="B275" s="342"/>
      <c r="C275" s="342"/>
      <c r="D275" s="817" t="s">
        <v>563</v>
      </c>
      <c r="E275" s="342"/>
      <c r="F275" s="409"/>
      <c r="G275" s="780">
        <v>6323.94</v>
      </c>
      <c r="H275" s="346"/>
      <c r="I275" s="342"/>
      <c r="J275" s="348" t="s">
        <v>365</v>
      </c>
      <c r="K275" s="348" t="s">
        <v>289</v>
      </c>
      <c r="L275" s="349">
        <v>0.10500000000000001</v>
      </c>
      <c r="M275" s="350">
        <v>27.2</v>
      </c>
      <c r="N275" s="350">
        <v>1</v>
      </c>
      <c r="O275" s="350"/>
      <c r="P275" s="349">
        <v>664.01369999999997</v>
      </c>
      <c r="Q275" s="349">
        <v>18061.172639999997</v>
      </c>
      <c r="R275" s="351">
        <v>664.01369999999997</v>
      </c>
      <c r="S275" s="372">
        <v>0</v>
      </c>
    </row>
    <row r="276" spans="1:19">
      <c r="A276" s="776"/>
      <c r="B276" s="786">
        <v>40348</v>
      </c>
      <c r="C276" s="343"/>
      <c r="D276" s="818"/>
      <c r="E276" s="786" t="s">
        <v>298</v>
      </c>
      <c r="F276" s="410"/>
      <c r="G276" s="781"/>
      <c r="H276" s="789">
        <v>3.5000000000000001E-3</v>
      </c>
      <c r="I276" s="343"/>
      <c r="J276" s="343" t="s">
        <v>299</v>
      </c>
      <c r="K276" s="343" t="s">
        <v>289</v>
      </c>
      <c r="L276" s="355">
        <v>6.3367500000000004E-3</v>
      </c>
      <c r="M276" s="356">
        <v>14.2</v>
      </c>
      <c r="N276" s="356">
        <v>18.8</v>
      </c>
      <c r="O276" s="356"/>
      <c r="P276" s="355">
        <v>40.073226794999997</v>
      </c>
      <c r="Q276" s="355">
        <v>569.03982048899991</v>
      </c>
      <c r="R276" s="357">
        <v>753.37666374599996</v>
      </c>
      <c r="S276" s="358">
        <v>0</v>
      </c>
    </row>
    <row r="277" spans="1:19">
      <c r="A277" s="776"/>
      <c r="B277" s="779"/>
      <c r="C277" s="343"/>
      <c r="D277" s="818"/>
      <c r="E277" s="779"/>
      <c r="F277" s="410"/>
      <c r="G277" s="781"/>
      <c r="H277" s="785"/>
      <c r="I277" s="343"/>
      <c r="J277" s="366" t="s">
        <v>300</v>
      </c>
      <c r="K277" s="366" t="s">
        <v>292</v>
      </c>
      <c r="L277" s="370">
        <v>1.2862500000000001E-3</v>
      </c>
      <c r="M277" s="369">
        <v>23.8</v>
      </c>
      <c r="N277" s="369">
        <v>1</v>
      </c>
      <c r="O277" s="369"/>
      <c r="P277" s="370">
        <v>8.1341678250000005</v>
      </c>
      <c r="Q277" s="370">
        <v>193.59319423500003</v>
      </c>
      <c r="R277" s="371">
        <v>8.1341678250000005</v>
      </c>
      <c r="S277" s="372">
        <v>0</v>
      </c>
    </row>
    <row r="278" spans="1:19">
      <c r="A278" s="776"/>
      <c r="B278" s="786">
        <v>40358</v>
      </c>
      <c r="C278" s="343"/>
      <c r="D278" s="818"/>
      <c r="E278" s="812" t="s">
        <v>366</v>
      </c>
      <c r="F278" s="410"/>
      <c r="G278" s="781"/>
      <c r="H278" s="804">
        <v>5.5E-2</v>
      </c>
      <c r="I278" s="343"/>
      <c r="J278" s="343" t="s">
        <v>299</v>
      </c>
      <c r="K278" s="343" t="s">
        <v>289</v>
      </c>
      <c r="L278" s="355">
        <v>5.3190499999999995E-2</v>
      </c>
      <c r="M278" s="356">
        <v>14.2</v>
      </c>
      <c r="N278" s="356">
        <v>18.8</v>
      </c>
      <c r="O278" s="356"/>
      <c r="P278" s="355">
        <v>336.37353056999996</v>
      </c>
      <c r="Q278" s="355">
        <v>4776.5041340939988</v>
      </c>
      <c r="R278" s="357">
        <v>6323.8223747159991</v>
      </c>
      <c r="S278" s="358">
        <v>0</v>
      </c>
    </row>
    <row r="279" spans="1:19">
      <c r="A279" s="776"/>
      <c r="B279" s="787"/>
      <c r="C279" s="343"/>
      <c r="D279" s="818"/>
      <c r="E279" s="787"/>
      <c r="F279" s="410"/>
      <c r="G279" s="781"/>
      <c r="H279" s="805"/>
      <c r="I279" s="343"/>
      <c r="J279" s="343" t="s">
        <v>300</v>
      </c>
      <c r="K279" s="343" t="s">
        <v>292</v>
      </c>
      <c r="L279" s="355">
        <v>1.9635E-2</v>
      </c>
      <c r="M279" s="356">
        <v>23.8</v>
      </c>
      <c r="N279" s="356">
        <v>1</v>
      </c>
      <c r="O279" s="356"/>
      <c r="P279" s="355">
        <v>124.1705619</v>
      </c>
      <c r="Q279" s="355">
        <v>2955.2593732199998</v>
      </c>
      <c r="R279" s="357">
        <v>124.1705619</v>
      </c>
      <c r="S279" s="358">
        <v>0</v>
      </c>
    </row>
    <row r="280" spans="1:19" ht="15.75" thickBot="1">
      <c r="A280" s="777"/>
      <c r="B280" s="791"/>
      <c r="C280" s="374"/>
      <c r="D280" s="819"/>
      <c r="E280" s="791"/>
      <c r="F280" s="411"/>
      <c r="G280" s="782"/>
      <c r="H280" s="806"/>
      <c r="I280" s="374"/>
      <c r="J280" s="374" t="s">
        <v>367</v>
      </c>
      <c r="K280" s="374" t="s">
        <v>289</v>
      </c>
      <c r="L280" s="378">
        <v>6.4102499999999993E-2</v>
      </c>
      <c r="M280" s="377">
        <v>27.2</v>
      </c>
      <c r="N280" s="377">
        <v>1</v>
      </c>
      <c r="O280" s="377"/>
      <c r="P280" s="378">
        <v>405.38036384999992</v>
      </c>
      <c r="Q280" s="378">
        <v>11026.345896719997</v>
      </c>
      <c r="R280" s="379">
        <v>405.38036384999992</v>
      </c>
      <c r="S280" s="360">
        <v>0</v>
      </c>
    </row>
    <row r="281" spans="1:19" ht="22.5">
      <c r="A281" s="775">
        <v>3713613</v>
      </c>
      <c r="B281" s="342"/>
      <c r="C281" s="342"/>
      <c r="D281" s="780" t="s">
        <v>423</v>
      </c>
      <c r="E281" s="409"/>
      <c r="F281" s="409"/>
      <c r="G281" s="821">
        <v>276</v>
      </c>
      <c r="H281" s="412"/>
      <c r="I281" s="342"/>
      <c r="J281" s="342" t="s">
        <v>424</v>
      </c>
      <c r="K281" s="342" t="s">
        <v>292</v>
      </c>
      <c r="L281" s="363">
        <v>6.9999999999999994E-5</v>
      </c>
      <c r="M281" s="362">
        <v>23.8</v>
      </c>
      <c r="N281" s="362">
        <v>1</v>
      </c>
      <c r="O281" s="362"/>
      <c r="P281" s="363">
        <v>1.9319999999999997E-2</v>
      </c>
      <c r="Q281" s="363">
        <v>0.45981599999999995</v>
      </c>
      <c r="R281" s="364">
        <v>1.9319999999999997E-2</v>
      </c>
      <c r="S281" s="395">
        <v>0</v>
      </c>
    </row>
    <row r="282" spans="1:19" ht="22.5">
      <c r="A282" s="776"/>
      <c r="B282" s="343"/>
      <c r="C282" s="343"/>
      <c r="D282" s="781"/>
      <c r="E282" s="410"/>
      <c r="F282" s="410"/>
      <c r="G282" s="781"/>
      <c r="H282" s="413"/>
      <c r="I282" s="343"/>
      <c r="J282" s="343" t="s">
        <v>425</v>
      </c>
      <c r="K282" s="343" t="s">
        <v>292</v>
      </c>
      <c r="L282" s="355">
        <v>1.0000000000000001E-5</v>
      </c>
      <c r="M282" s="356">
        <v>23.8</v>
      </c>
      <c r="N282" s="356">
        <v>1</v>
      </c>
      <c r="O282" s="356"/>
      <c r="P282" s="355">
        <v>2.7600000000000003E-3</v>
      </c>
      <c r="Q282" s="355">
        <v>6.568800000000001E-2</v>
      </c>
      <c r="R282" s="357">
        <v>2.7600000000000003E-3</v>
      </c>
      <c r="S282" s="358">
        <v>0</v>
      </c>
    </row>
    <row r="283" spans="1:19">
      <c r="A283" s="776"/>
      <c r="B283" s="343"/>
      <c r="C283" s="343"/>
      <c r="D283" s="781"/>
      <c r="E283" s="410"/>
      <c r="F283" s="410"/>
      <c r="G283" s="781"/>
      <c r="H283" s="413"/>
      <c r="I283" s="343"/>
      <c r="J283" s="343" t="s">
        <v>426</v>
      </c>
      <c r="K283" s="343" t="s">
        <v>292</v>
      </c>
      <c r="L283" s="355">
        <v>6.9300000000000004E-3</v>
      </c>
      <c r="M283" s="356">
        <v>23.8</v>
      </c>
      <c r="N283" s="356">
        <v>1</v>
      </c>
      <c r="O283" s="356"/>
      <c r="P283" s="355">
        <v>1.9126800000000002</v>
      </c>
      <c r="Q283" s="355">
        <v>45.521784000000004</v>
      </c>
      <c r="R283" s="357">
        <v>1.9126800000000002</v>
      </c>
      <c r="S283" s="358">
        <v>0</v>
      </c>
    </row>
    <row r="284" spans="1:19" ht="15.75" thickBot="1">
      <c r="A284" s="777"/>
      <c r="B284" s="374"/>
      <c r="C284" s="374"/>
      <c r="D284" s="782"/>
      <c r="E284" s="411"/>
      <c r="F284" s="411"/>
      <c r="G284" s="838"/>
      <c r="H284" s="414"/>
      <c r="I284" s="374"/>
      <c r="J284" s="374" t="s">
        <v>427</v>
      </c>
      <c r="K284" s="374" t="s">
        <v>292</v>
      </c>
      <c r="L284" s="378">
        <v>7.7999999999999999E-4</v>
      </c>
      <c r="M284" s="377">
        <v>23.8</v>
      </c>
      <c r="N284" s="377">
        <v>1</v>
      </c>
      <c r="O284" s="377"/>
      <c r="P284" s="378">
        <v>0.21528</v>
      </c>
      <c r="Q284" s="378">
        <v>5.1236639999999998</v>
      </c>
      <c r="R284" s="379">
        <v>0.21528</v>
      </c>
      <c r="S284" s="360">
        <v>0</v>
      </c>
    </row>
    <row r="285" spans="1:19">
      <c r="A285" s="823" t="s">
        <v>368</v>
      </c>
      <c r="B285" s="824"/>
      <c r="C285" s="824"/>
      <c r="D285" s="824"/>
      <c r="E285" s="824"/>
      <c r="F285" s="824"/>
      <c r="G285" s="824"/>
      <c r="H285" s="824"/>
      <c r="I285" s="824"/>
      <c r="J285" s="824"/>
      <c r="K285" s="829" t="s">
        <v>289</v>
      </c>
      <c r="L285" s="830"/>
      <c r="M285" s="830"/>
      <c r="N285" s="830"/>
      <c r="O285" s="830"/>
      <c r="P285" s="831"/>
      <c r="Q285" s="415">
        <v>332909.85004008212</v>
      </c>
      <c r="R285" s="416">
        <v>57261.7675622366</v>
      </c>
    </row>
    <row r="286" spans="1:19">
      <c r="A286" s="825"/>
      <c r="B286" s="826"/>
      <c r="C286" s="826"/>
      <c r="D286" s="826"/>
      <c r="E286" s="826"/>
      <c r="F286" s="826"/>
      <c r="G286" s="826"/>
      <c r="H286" s="826"/>
      <c r="I286" s="826"/>
      <c r="J286" s="826"/>
      <c r="K286" s="832" t="s">
        <v>359</v>
      </c>
      <c r="L286" s="833"/>
      <c r="M286" s="833"/>
      <c r="N286" s="833"/>
      <c r="O286" s="833"/>
      <c r="P286" s="834"/>
      <c r="Q286" s="418">
        <v>31856.66541815376</v>
      </c>
      <c r="R286" s="419">
        <v>1536.0013876226938</v>
      </c>
    </row>
    <row r="287" spans="1:19" ht="15.75" thickBot="1">
      <c r="A287" s="827"/>
      <c r="B287" s="828"/>
      <c r="C287" s="828"/>
      <c r="D287" s="828"/>
      <c r="E287" s="828"/>
      <c r="F287" s="828"/>
      <c r="G287" s="828"/>
      <c r="H287" s="828"/>
      <c r="I287" s="828"/>
      <c r="J287" s="828"/>
      <c r="K287" s="835" t="s">
        <v>321</v>
      </c>
      <c r="L287" s="836"/>
      <c r="M287" s="836"/>
      <c r="N287" s="836"/>
      <c r="O287" s="836"/>
      <c r="P287" s="837"/>
      <c r="Q287" s="420">
        <v>14386.641612000001</v>
      </c>
      <c r="R287" s="421">
        <v>604.48073999999997</v>
      </c>
    </row>
    <row r="330" spans="1:2">
      <c r="A330" s="422"/>
      <c r="B330" s="423"/>
    </row>
  </sheetData>
  <autoFilter ref="M1:M330" xr:uid="{A331A57D-2D5E-4F82-A087-413A7D04BF00}"/>
  <mergeCells count="343">
    <mergeCell ref="G268:G269"/>
    <mergeCell ref="A237:A238"/>
    <mergeCell ref="D237:D238"/>
    <mergeCell ref="G237:G238"/>
    <mergeCell ref="A234:A236"/>
    <mergeCell ref="D234:D236"/>
    <mergeCell ref="G234:G236"/>
    <mergeCell ref="A247:A250"/>
    <mergeCell ref="B247:B250"/>
    <mergeCell ref="D247:D250"/>
    <mergeCell ref="E247:E250"/>
    <mergeCell ref="G247:G250"/>
    <mergeCell ref="A232:A233"/>
    <mergeCell ref="D232:D233"/>
    <mergeCell ref="G232:G233"/>
    <mergeCell ref="A239:A246"/>
    <mergeCell ref="B239:B241"/>
    <mergeCell ref="D239:D246"/>
    <mergeCell ref="E239:E241"/>
    <mergeCell ref="G239:G246"/>
    <mergeCell ref="H239:H241"/>
    <mergeCell ref="F240:F241"/>
    <mergeCell ref="I240:I241"/>
    <mergeCell ref="B242:B246"/>
    <mergeCell ref="E242:E246"/>
    <mergeCell ref="H242:H246"/>
    <mergeCell ref="E168:E169"/>
    <mergeCell ref="G168:G177"/>
    <mergeCell ref="H168:H169"/>
    <mergeCell ref="B170:B174"/>
    <mergeCell ref="E170:E174"/>
    <mergeCell ref="H170:H174"/>
    <mergeCell ref="B175:B177"/>
    <mergeCell ref="E175:E177"/>
    <mergeCell ref="H175:H177"/>
    <mergeCell ref="I180:I182"/>
    <mergeCell ref="I198:I200"/>
    <mergeCell ref="B201:B202"/>
    <mergeCell ref="E201:E202"/>
    <mergeCell ref="H201:H202"/>
    <mergeCell ref="I216:I218"/>
    <mergeCell ref="E229:E231"/>
    <mergeCell ref="H229:H231"/>
    <mergeCell ref="B193:B195"/>
    <mergeCell ref="E193:E195"/>
    <mergeCell ref="H193:H195"/>
    <mergeCell ref="H14:H18"/>
    <mergeCell ref="A88:A102"/>
    <mergeCell ref="D88:D102"/>
    <mergeCell ref="G88:G102"/>
    <mergeCell ref="B89:B92"/>
    <mergeCell ref="E89:E92"/>
    <mergeCell ref="H89:H92"/>
    <mergeCell ref="C90:C92"/>
    <mergeCell ref="F90:F92"/>
    <mergeCell ref="A33:A44"/>
    <mergeCell ref="D33:D44"/>
    <mergeCell ref="G33:G44"/>
    <mergeCell ref="B34:B35"/>
    <mergeCell ref="E34:E35"/>
    <mergeCell ref="A73:A87"/>
    <mergeCell ref="B93:B94"/>
    <mergeCell ref="E93:E94"/>
    <mergeCell ref="H93:H94"/>
    <mergeCell ref="B95:B99"/>
    <mergeCell ref="E95:E99"/>
    <mergeCell ref="H95:H99"/>
    <mergeCell ref="B100:B102"/>
    <mergeCell ref="E100:E102"/>
    <mergeCell ref="H100:H102"/>
    <mergeCell ref="A168:A177"/>
    <mergeCell ref="B168:B169"/>
    <mergeCell ref="D168:D177"/>
    <mergeCell ref="Q2:Q3"/>
    <mergeCell ref="R2:R3"/>
    <mergeCell ref="S2:S3"/>
    <mergeCell ref="A1:R1"/>
    <mergeCell ref="A2:C2"/>
    <mergeCell ref="D2:D3"/>
    <mergeCell ref="E2:E3"/>
    <mergeCell ref="F2:F3"/>
    <mergeCell ref="G2:G3"/>
    <mergeCell ref="H2:H3"/>
    <mergeCell ref="I2:I3"/>
    <mergeCell ref="J2:J3"/>
    <mergeCell ref="K2:K3"/>
    <mergeCell ref="A11:A13"/>
    <mergeCell ref="D11:D13"/>
    <mergeCell ref="G11:G13"/>
    <mergeCell ref="B12:B13"/>
    <mergeCell ref="E12:E13"/>
    <mergeCell ref="H12:H13"/>
    <mergeCell ref="L2:L3"/>
    <mergeCell ref="M2:O2"/>
    <mergeCell ref="P2:P3"/>
    <mergeCell ref="A7:A9"/>
    <mergeCell ref="D7:D9"/>
    <mergeCell ref="G7:G9"/>
    <mergeCell ref="F25:F29"/>
    <mergeCell ref="I25:I29"/>
    <mergeCell ref="B30:B32"/>
    <mergeCell ref="E30:E32"/>
    <mergeCell ref="H30:H32"/>
    <mergeCell ref="A21:A32"/>
    <mergeCell ref="D21:D32"/>
    <mergeCell ref="G21:G32"/>
    <mergeCell ref="B22:B23"/>
    <mergeCell ref="E22:E23"/>
    <mergeCell ref="H22:H23"/>
    <mergeCell ref="B24:B29"/>
    <mergeCell ref="E24:E29"/>
    <mergeCell ref="H24:H29"/>
    <mergeCell ref="C25:C29"/>
    <mergeCell ref="A14:A20"/>
    <mergeCell ref="B14:B18"/>
    <mergeCell ref="D14:D20"/>
    <mergeCell ref="E14:E18"/>
    <mergeCell ref="G14:G20"/>
    <mergeCell ref="I37:I41"/>
    <mergeCell ref="B42:B44"/>
    <mergeCell ref="E42:E44"/>
    <mergeCell ref="H42:H44"/>
    <mergeCell ref="H34:H35"/>
    <mergeCell ref="B36:B41"/>
    <mergeCell ref="E36:E41"/>
    <mergeCell ref="H36:H41"/>
    <mergeCell ref="C37:C41"/>
    <mergeCell ref="F37:F41"/>
    <mergeCell ref="H150:H154"/>
    <mergeCell ref="B155:B157"/>
    <mergeCell ref="E155:E157"/>
    <mergeCell ref="H155:H157"/>
    <mergeCell ref="E145:E147"/>
    <mergeCell ref="H145:H147"/>
    <mergeCell ref="H46:H47"/>
    <mergeCell ref="H48:H53"/>
    <mergeCell ref="H57:H61"/>
    <mergeCell ref="H62:H64"/>
    <mergeCell ref="D65:D72"/>
    <mergeCell ref="E65:E69"/>
    <mergeCell ref="G65:G72"/>
    <mergeCell ref="H65:H69"/>
    <mergeCell ref="B70:B72"/>
    <mergeCell ref="E70:E72"/>
    <mergeCell ref="H70:H72"/>
    <mergeCell ref="B74:B77"/>
    <mergeCell ref="H113:H117"/>
    <mergeCell ref="H105:H108"/>
    <mergeCell ref="B123:B125"/>
    <mergeCell ref="E123:E125"/>
    <mergeCell ref="H123:H125"/>
    <mergeCell ref="B109:B110"/>
    <mergeCell ref="H247:H250"/>
    <mergeCell ref="B211:B213"/>
    <mergeCell ref="E211:E213"/>
    <mergeCell ref="H211:H213"/>
    <mergeCell ref="B219:B220"/>
    <mergeCell ref="E219:E220"/>
    <mergeCell ref="H219:H220"/>
    <mergeCell ref="B222:B223"/>
    <mergeCell ref="E222:E223"/>
    <mergeCell ref="H222:H223"/>
    <mergeCell ref="B224:B228"/>
    <mergeCell ref="E224:E228"/>
    <mergeCell ref="H224:H228"/>
    <mergeCell ref="H197:H200"/>
    <mergeCell ref="B204:B205"/>
    <mergeCell ref="E204:E205"/>
    <mergeCell ref="H204:H205"/>
    <mergeCell ref="B206:B210"/>
    <mergeCell ref="E206:E210"/>
    <mergeCell ref="B183:B184"/>
    <mergeCell ref="E183:E184"/>
    <mergeCell ref="H183:H184"/>
    <mergeCell ref="B186:B187"/>
    <mergeCell ref="E186:E187"/>
    <mergeCell ref="H186:H187"/>
    <mergeCell ref="A285:J287"/>
    <mergeCell ref="K285:P285"/>
    <mergeCell ref="K286:P286"/>
    <mergeCell ref="K287:P287"/>
    <mergeCell ref="A281:A284"/>
    <mergeCell ref="D281:D284"/>
    <mergeCell ref="G281:G284"/>
    <mergeCell ref="I252:I256"/>
    <mergeCell ref="A260:A263"/>
    <mergeCell ref="D260:D263"/>
    <mergeCell ref="G260:G263"/>
    <mergeCell ref="A264:A267"/>
    <mergeCell ref="D264:D267"/>
    <mergeCell ref="G264:G267"/>
    <mergeCell ref="A251:A259"/>
    <mergeCell ref="B251:B256"/>
    <mergeCell ref="D251:D259"/>
    <mergeCell ref="E251:E256"/>
    <mergeCell ref="G251:G259"/>
    <mergeCell ref="H251:H256"/>
    <mergeCell ref="C252:C256"/>
    <mergeCell ref="F252:F256"/>
    <mergeCell ref="A268:A269"/>
    <mergeCell ref="D268:D269"/>
    <mergeCell ref="B113:B117"/>
    <mergeCell ref="E113:E117"/>
    <mergeCell ref="A103:A125"/>
    <mergeCell ref="D103:D125"/>
    <mergeCell ref="G103:G125"/>
    <mergeCell ref="B105:B108"/>
    <mergeCell ref="E105:E108"/>
    <mergeCell ref="C106:C108"/>
    <mergeCell ref="A275:A280"/>
    <mergeCell ref="D275:D280"/>
    <mergeCell ref="G275:G280"/>
    <mergeCell ref="B276:B277"/>
    <mergeCell ref="E276:E277"/>
    <mergeCell ref="A270:A272"/>
    <mergeCell ref="D270:D272"/>
    <mergeCell ref="G270:G272"/>
    <mergeCell ref="A273:A274"/>
    <mergeCell ref="D273:D274"/>
    <mergeCell ref="G273:G274"/>
    <mergeCell ref="A196:A213"/>
    <mergeCell ref="D196:D213"/>
    <mergeCell ref="G196:G213"/>
    <mergeCell ref="B197:B200"/>
    <mergeCell ref="E197:E200"/>
    <mergeCell ref="A57:A64"/>
    <mergeCell ref="B57:B61"/>
    <mergeCell ref="D57:D64"/>
    <mergeCell ref="E57:E61"/>
    <mergeCell ref="G57:G64"/>
    <mergeCell ref="B62:B64"/>
    <mergeCell ref="E62:E64"/>
    <mergeCell ref="A65:A72"/>
    <mergeCell ref="B65:B69"/>
    <mergeCell ref="H276:H277"/>
    <mergeCell ref="B278:B280"/>
    <mergeCell ref="E278:E280"/>
    <mergeCell ref="H278:H280"/>
    <mergeCell ref="H206:H210"/>
    <mergeCell ref="C198:C200"/>
    <mergeCell ref="F198:F200"/>
    <mergeCell ref="B138:B139"/>
    <mergeCell ref="D138:D147"/>
    <mergeCell ref="E138:E139"/>
    <mergeCell ref="G138:G147"/>
    <mergeCell ref="H138:H139"/>
    <mergeCell ref="B140:B144"/>
    <mergeCell ref="E140:E144"/>
    <mergeCell ref="H140:H144"/>
    <mergeCell ref="B145:B147"/>
    <mergeCell ref="D214:D231"/>
    <mergeCell ref="G214:G231"/>
    <mergeCell ref="B215:B218"/>
    <mergeCell ref="E215:E218"/>
    <mergeCell ref="H215:H218"/>
    <mergeCell ref="C216:C218"/>
    <mergeCell ref="F216:F218"/>
    <mergeCell ref="B229:B231"/>
    <mergeCell ref="I49:I53"/>
    <mergeCell ref="B54:B56"/>
    <mergeCell ref="E54:E56"/>
    <mergeCell ref="H54:H56"/>
    <mergeCell ref="A45:A56"/>
    <mergeCell ref="D45:D56"/>
    <mergeCell ref="G45:G56"/>
    <mergeCell ref="B46:B47"/>
    <mergeCell ref="E46:E47"/>
    <mergeCell ref="B48:B53"/>
    <mergeCell ref="E48:E53"/>
    <mergeCell ref="C49:C53"/>
    <mergeCell ref="F49:F53"/>
    <mergeCell ref="E135:E137"/>
    <mergeCell ref="H135:H137"/>
    <mergeCell ref="I75:I77"/>
    <mergeCell ref="B78:B79"/>
    <mergeCell ref="E78:E79"/>
    <mergeCell ref="H78:H79"/>
    <mergeCell ref="B80:B84"/>
    <mergeCell ref="E80:E84"/>
    <mergeCell ref="H80:H84"/>
    <mergeCell ref="D73:D87"/>
    <mergeCell ref="G73:G87"/>
    <mergeCell ref="B85:B87"/>
    <mergeCell ref="E85:E87"/>
    <mergeCell ref="H85:H87"/>
    <mergeCell ref="I90:I92"/>
    <mergeCell ref="I106:I108"/>
    <mergeCell ref="E109:E110"/>
    <mergeCell ref="H109:H110"/>
    <mergeCell ref="B111:B112"/>
    <mergeCell ref="E111:E112"/>
    <mergeCell ref="H111:H112"/>
    <mergeCell ref="B118:B122"/>
    <mergeCell ref="E118:E122"/>
    <mergeCell ref="H118:H122"/>
    <mergeCell ref="A148:A157"/>
    <mergeCell ref="B148:B149"/>
    <mergeCell ref="D148:D157"/>
    <mergeCell ref="E148:E149"/>
    <mergeCell ref="G148:G157"/>
    <mergeCell ref="H148:H149"/>
    <mergeCell ref="B150:B154"/>
    <mergeCell ref="E150:E154"/>
    <mergeCell ref="E74:E77"/>
    <mergeCell ref="H74:H77"/>
    <mergeCell ref="C75:C77"/>
    <mergeCell ref="F75:F77"/>
    <mergeCell ref="A138:A147"/>
    <mergeCell ref="F106:F108"/>
    <mergeCell ref="B133:B134"/>
    <mergeCell ref="E133:E134"/>
    <mergeCell ref="H133:H134"/>
    <mergeCell ref="A126:A137"/>
    <mergeCell ref="B126:B130"/>
    <mergeCell ref="D126:D137"/>
    <mergeCell ref="E126:E130"/>
    <mergeCell ref="G126:G137"/>
    <mergeCell ref="H126:H130"/>
    <mergeCell ref="B135:B137"/>
    <mergeCell ref="A214:A231"/>
    <mergeCell ref="A158:A167"/>
    <mergeCell ref="B158:B159"/>
    <mergeCell ref="D158:D167"/>
    <mergeCell ref="E158:E159"/>
    <mergeCell ref="G158:G167"/>
    <mergeCell ref="H158:H159"/>
    <mergeCell ref="B160:B164"/>
    <mergeCell ref="E160:E164"/>
    <mergeCell ref="H160:H164"/>
    <mergeCell ref="B165:B167"/>
    <mergeCell ref="E165:E167"/>
    <mergeCell ref="H165:H167"/>
    <mergeCell ref="A178:A195"/>
    <mergeCell ref="D178:D195"/>
    <mergeCell ref="G178:G195"/>
    <mergeCell ref="B179:B182"/>
    <mergeCell ref="E179:E182"/>
    <mergeCell ref="H179:H182"/>
    <mergeCell ref="C180:C182"/>
    <mergeCell ref="F180:F182"/>
    <mergeCell ref="B188:B192"/>
    <mergeCell ref="E188:E192"/>
    <mergeCell ref="H188:H192"/>
  </mergeCells>
  <pageMargins left="0.51181102362204722" right="0.51181102362204722" top="0.78740157480314965" bottom="0.78740157480314965" header="0.31496062992125984" footer="0.31496062992125984"/>
  <pageSetup paperSize="8" scale="70" firstPageNumber="38" fitToHeight="0" orientation="landscape" useFirstPageNumber="1" r:id="rId1"/>
  <headerFooter>
    <oddFooter>&amp;C&amp;P</oddFooter>
  </headerFooter>
  <rowBreaks count="3" manualBreakCount="3">
    <brk id="125" max="17" man="1"/>
    <brk id="177" max="17" man="1"/>
    <brk id="238" max="1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45705-AE3C-40B4-B100-737182D5725F}">
  <sheetPr codeName="Planilha7">
    <tabColor theme="9" tint="0.79998168889431442"/>
    <pageSetUpPr fitToPage="1"/>
  </sheetPr>
  <dimension ref="A1:AH2539"/>
  <sheetViews>
    <sheetView view="pageBreakPreview" zoomScaleNormal="100" zoomScaleSheetLayoutView="100" workbookViewId="0">
      <selection activeCell="H24" sqref="H24"/>
    </sheetView>
  </sheetViews>
  <sheetFormatPr defaultColWidth="14.42578125" defaultRowHeight="15"/>
  <cols>
    <col min="1" max="1" width="7" customWidth="1"/>
    <col min="2" max="2" width="54.42578125" customWidth="1"/>
    <col min="3" max="3" width="5.7109375" style="462" customWidth="1"/>
    <col min="4" max="4" width="1.7109375" style="210" customWidth="1"/>
    <col min="5" max="5" width="5.7109375" style="470" customWidth="1"/>
    <col min="6" max="6" width="5.7109375" style="473" customWidth="1"/>
    <col min="7" max="7" width="1.7109375" style="210" customWidth="1"/>
    <col min="8" max="8" width="5.7109375" style="470" customWidth="1"/>
    <col min="9" max="9" width="6.7109375" style="210" customWidth="1"/>
    <col min="10" max="12" width="13.7109375" style="210" customWidth="1"/>
    <col min="13" max="13" width="13.7109375" style="210" hidden="1" customWidth="1"/>
    <col min="14" max="14" width="12.140625" style="487" bestFit="1" customWidth="1"/>
    <col min="15" max="15" width="6.42578125" style="186" customWidth="1"/>
    <col min="16" max="16" width="23.85546875" style="127" customWidth="1"/>
    <col min="17" max="17" width="12.85546875" style="140" hidden="1" customWidth="1"/>
    <col min="18" max="19" width="10.5703125" customWidth="1"/>
    <col min="20" max="20" width="15.140625" customWidth="1"/>
    <col min="21" max="23" width="9.28515625" customWidth="1"/>
    <col min="24" max="24" width="12.42578125" customWidth="1"/>
    <col min="25" max="25" width="12.85546875" customWidth="1"/>
    <col min="26" max="30" width="9.28515625" customWidth="1"/>
    <col min="31" max="34" width="9.140625" customWidth="1"/>
    <col min="258" max="258" width="7" customWidth="1"/>
    <col min="259" max="259" width="54.42578125" customWidth="1"/>
    <col min="260" max="260" width="5.7109375" customWidth="1"/>
    <col min="261" max="261" width="1.7109375" customWidth="1"/>
    <col min="262" max="263" width="5.7109375" customWidth="1"/>
    <col min="264" max="264" width="1.7109375" customWidth="1"/>
    <col min="265" max="266" width="5.7109375" customWidth="1"/>
    <col min="267" max="267" width="13.7109375" customWidth="1"/>
    <col min="268" max="268" width="10.7109375" customWidth="1"/>
    <col min="269" max="269" width="9.85546875" customWidth="1"/>
    <col min="270" max="270" width="12.85546875" customWidth="1"/>
    <col min="271" max="271" width="6.42578125" customWidth="1"/>
    <col min="272" max="272" width="23.85546875" customWidth="1"/>
    <col min="273" max="273" width="12.85546875" customWidth="1"/>
    <col min="274" max="275" width="10.5703125" customWidth="1"/>
    <col min="276" max="276" width="15.140625" customWidth="1"/>
    <col min="277" max="279" width="9.28515625" customWidth="1"/>
    <col min="280" max="280" width="12.42578125" customWidth="1"/>
    <col min="281" max="281" width="12.85546875" customWidth="1"/>
    <col min="282" max="286" width="9.28515625" customWidth="1"/>
    <col min="287" max="290" width="9.140625" customWidth="1"/>
    <col min="514" max="514" width="7" customWidth="1"/>
    <col min="515" max="515" width="54.42578125" customWidth="1"/>
    <col min="516" max="516" width="5.7109375" customWidth="1"/>
    <col min="517" max="517" width="1.7109375" customWidth="1"/>
    <col min="518" max="519" width="5.7109375" customWidth="1"/>
    <col min="520" max="520" width="1.7109375" customWidth="1"/>
    <col min="521" max="522" width="5.7109375" customWidth="1"/>
    <col min="523" max="523" width="13.7109375" customWidth="1"/>
    <col min="524" max="524" width="10.7109375" customWidth="1"/>
    <col min="525" max="525" width="9.85546875" customWidth="1"/>
    <col min="526" max="526" width="12.85546875" customWidth="1"/>
    <col min="527" max="527" width="6.42578125" customWidth="1"/>
    <col min="528" max="528" width="23.85546875" customWidth="1"/>
    <col min="529" max="529" width="12.85546875" customWidth="1"/>
    <col min="530" max="531" width="10.5703125" customWidth="1"/>
    <col min="532" max="532" width="15.140625" customWidth="1"/>
    <col min="533" max="535" width="9.28515625" customWidth="1"/>
    <col min="536" max="536" width="12.42578125" customWidth="1"/>
    <col min="537" max="537" width="12.85546875" customWidth="1"/>
    <col min="538" max="542" width="9.28515625" customWidth="1"/>
    <col min="543" max="546" width="9.140625" customWidth="1"/>
    <col min="770" max="770" width="7" customWidth="1"/>
    <col min="771" max="771" width="54.42578125" customWidth="1"/>
    <col min="772" max="772" width="5.7109375" customWidth="1"/>
    <col min="773" max="773" width="1.7109375" customWidth="1"/>
    <col min="774" max="775" width="5.7109375" customWidth="1"/>
    <col min="776" max="776" width="1.7109375" customWidth="1"/>
    <col min="777" max="778" width="5.7109375" customWidth="1"/>
    <col min="779" max="779" width="13.7109375" customWidth="1"/>
    <col min="780" max="780" width="10.7109375" customWidth="1"/>
    <col min="781" max="781" width="9.85546875" customWidth="1"/>
    <col min="782" max="782" width="12.85546875" customWidth="1"/>
    <col min="783" max="783" width="6.42578125" customWidth="1"/>
    <col min="784" max="784" width="23.85546875" customWidth="1"/>
    <col min="785" max="785" width="12.85546875" customWidth="1"/>
    <col min="786" max="787" width="10.5703125" customWidth="1"/>
    <col min="788" max="788" width="15.140625" customWidth="1"/>
    <col min="789" max="791" width="9.28515625" customWidth="1"/>
    <col min="792" max="792" width="12.42578125" customWidth="1"/>
    <col min="793" max="793" width="12.85546875" customWidth="1"/>
    <col min="794" max="798" width="9.28515625" customWidth="1"/>
    <col min="799" max="802" width="9.140625" customWidth="1"/>
    <col min="1026" max="1026" width="7" customWidth="1"/>
    <col min="1027" max="1027" width="54.42578125" customWidth="1"/>
    <col min="1028" max="1028" width="5.7109375" customWidth="1"/>
    <col min="1029" max="1029" width="1.7109375" customWidth="1"/>
    <col min="1030" max="1031" width="5.7109375" customWidth="1"/>
    <col min="1032" max="1032" width="1.7109375" customWidth="1"/>
    <col min="1033" max="1034" width="5.7109375" customWidth="1"/>
    <col min="1035" max="1035" width="13.7109375" customWidth="1"/>
    <col min="1036" max="1036" width="10.7109375" customWidth="1"/>
    <col min="1037" max="1037" width="9.85546875" customWidth="1"/>
    <col min="1038" max="1038" width="12.85546875" customWidth="1"/>
    <col min="1039" max="1039" width="6.42578125" customWidth="1"/>
    <col min="1040" max="1040" width="23.85546875" customWidth="1"/>
    <col min="1041" max="1041" width="12.85546875" customWidth="1"/>
    <col min="1042" max="1043" width="10.5703125" customWidth="1"/>
    <col min="1044" max="1044" width="15.140625" customWidth="1"/>
    <col min="1045" max="1047" width="9.28515625" customWidth="1"/>
    <col min="1048" max="1048" width="12.42578125" customWidth="1"/>
    <col min="1049" max="1049" width="12.85546875" customWidth="1"/>
    <col min="1050" max="1054" width="9.28515625" customWidth="1"/>
    <col min="1055" max="1058" width="9.140625" customWidth="1"/>
    <col min="1282" max="1282" width="7" customWidth="1"/>
    <col min="1283" max="1283" width="54.42578125" customWidth="1"/>
    <col min="1284" max="1284" width="5.7109375" customWidth="1"/>
    <col min="1285" max="1285" width="1.7109375" customWidth="1"/>
    <col min="1286" max="1287" width="5.7109375" customWidth="1"/>
    <col min="1288" max="1288" width="1.7109375" customWidth="1"/>
    <col min="1289" max="1290" width="5.7109375" customWidth="1"/>
    <col min="1291" max="1291" width="13.7109375" customWidth="1"/>
    <col min="1292" max="1292" width="10.7109375" customWidth="1"/>
    <col min="1293" max="1293" width="9.85546875" customWidth="1"/>
    <col min="1294" max="1294" width="12.85546875" customWidth="1"/>
    <col min="1295" max="1295" width="6.42578125" customWidth="1"/>
    <col min="1296" max="1296" width="23.85546875" customWidth="1"/>
    <col min="1297" max="1297" width="12.85546875" customWidth="1"/>
    <col min="1298" max="1299" width="10.5703125" customWidth="1"/>
    <col min="1300" max="1300" width="15.140625" customWidth="1"/>
    <col min="1301" max="1303" width="9.28515625" customWidth="1"/>
    <col min="1304" max="1304" width="12.42578125" customWidth="1"/>
    <col min="1305" max="1305" width="12.85546875" customWidth="1"/>
    <col min="1306" max="1310" width="9.28515625" customWidth="1"/>
    <col min="1311" max="1314" width="9.140625" customWidth="1"/>
    <col min="1538" max="1538" width="7" customWidth="1"/>
    <col min="1539" max="1539" width="54.42578125" customWidth="1"/>
    <col min="1540" max="1540" width="5.7109375" customWidth="1"/>
    <col min="1541" max="1541" width="1.7109375" customWidth="1"/>
    <col min="1542" max="1543" width="5.7109375" customWidth="1"/>
    <col min="1544" max="1544" width="1.7109375" customWidth="1"/>
    <col min="1545" max="1546" width="5.7109375" customWidth="1"/>
    <col min="1547" max="1547" width="13.7109375" customWidth="1"/>
    <col min="1548" max="1548" width="10.7109375" customWidth="1"/>
    <col min="1549" max="1549" width="9.85546875" customWidth="1"/>
    <col min="1550" max="1550" width="12.85546875" customWidth="1"/>
    <col min="1551" max="1551" width="6.42578125" customWidth="1"/>
    <col min="1552" max="1552" width="23.85546875" customWidth="1"/>
    <col min="1553" max="1553" width="12.85546875" customWidth="1"/>
    <col min="1554" max="1555" width="10.5703125" customWidth="1"/>
    <col min="1556" max="1556" width="15.140625" customWidth="1"/>
    <col min="1557" max="1559" width="9.28515625" customWidth="1"/>
    <col min="1560" max="1560" width="12.42578125" customWidth="1"/>
    <col min="1561" max="1561" width="12.85546875" customWidth="1"/>
    <col min="1562" max="1566" width="9.28515625" customWidth="1"/>
    <col min="1567" max="1570" width="9.140625" customWidth="1"/>
    <col min="1794" max="1794" width="7" customWidth="1"/>
    <col min="1795" max="1795" width="54.42578125" customWidth="1"/>
    <col min="1796" max="1796" width="5.7109375" customWidth="1"/>
    <col min="1797" max="1797" width="1.7109375" customWidth="1"/>
    <col min="1798" max="1799" width="5.7109375" customWidth="1"/>
    <col min="1800" max="1800" width="1.7109375" customWidth="1"/>
    <col min="1801" max="1802" width="5.7109375" customWidth="1"/>
    <col min="1803" max="1803" width="13.7109375" customWidth="1"/>
    <col min="1804" max="1804" width="10.7109375" customWidth="1"/>
    <col min="1805" max="1805" width="9.85546875" customWidth="1"/>
    <col min="1806" max="1806" width="12.85546875" customWidth="1"/>
    <col min="1807" max="1807" width="6.42578125" customWidth="1"/>
    <col min="1808" max="1808" width="23.85546875" customWidth="1"/>
    <col min="1809" max="1809" width="12.85546875" customWidth="1"/>
    <col min="1810" max="1811" width="10.5703125" customWidth="1"/>
    <col min="1812" max="1812" width="15.140625" customWidth="1"/>
    <col min="1813" max="1815" width="9.28515625" customWidth="1"/>
    <col min="1816" max="1816" width="12.42578125" customWidth="1"/>
    <col min="1817" max="1817" width="12.85546875" customWidth="1"/>
    <col min="1818" max="1822" width="9.28515625" customWidth="1"/>
    <col min="1823" max="1826" width="9.140625" customWidth="1"/>
    <col min="2050" max="2050" width="7" customWidth="1"/>
    <col min="2051" max="2051" width="54.42578125" customWidth="1"/>
    <col min="2052" max="2052" width="5.7109375" customWidth="1"/>
    <col min="2053" max="2053" width="1.7109375" customWidth="1"/>
    <col min="2054" max="2055" width="5.7109375" customWidth="1"/>
    <col min="2056" max="2056" width="1.7109375" customWidth="1"/>
    <col min="2057" max="2058" width="5.7109375" customWidth="1"/>
    <col min="2059" max="2059" width="13.7109375" customWidth="1"/>
    <col min="2060" max="2060" width="10.7109375" customWidth="1"/>
    <col min="2061" max="2061" width="9.85546875" customWidth="1"/>
    <col min="2062" max="2062" width="12.85546875" customWidth="1"/>
    <col min="2063" max="2063" width="6.42578125" customWidth="1"/>
    <col min="2064" max="2064" width="23.85546875" customWidth="1"/>
    <col min="2065" max="2065" width="12.85546875" customWidth="1"/>
    <col min="2066" max="2067" width="10.5703125" customWidth="1"/>
    <col min="2068" max="2068" width="15.140625" customWidth="1"/>
    <col min="2069" max="2071" width="9.28515625" customWidth="1"/>
    <col min="2072" max="2072" width="12.42578125" customWidth="1"/>
    <col min="2073" max="2073" width="12.85546875" customWidth="1"/>
    <col min="2074" max="2078" width="9.28515625" customWidth="1"/>
    <col min="2079" max="2082" width="9.140625" customWidth="1"/>
    <col min="2306" max="2306" width="7" customWidth="1"/>
    <col min="2307" max="2307" width="54.42578125" customWidth="1"/>
    <col min="2308" max="2308" width="5.7109375" customWidth="1"/>
    <col min="2309" max="2309" width="1.7109375" customWidth="1"/>
    <col min="2310" max="2311" width="5.7109375" customWidth="1"/>
    <col min="2312" max="2312" width="1.7109375" customWidth="1"/>
    <col min="2313" max="2314" width="5.7109375" customWidth="1"/>
    <col min="2315" max="2315" width="13.7109375" customWidth="1"/>
    <col min="2316" max="2316" width="10.7109375" customWidth="1"/>
    <col min="2317" max="2317" width="9.85546875" customWidth="1"/>
    <col min="2318" max="2318" width="12.85546875" customWidth="1"/>
    <col min="2319" max="2319" width="6.42578125" customWidth="1"/>
    <col min="2320" max="2320" width="23.85546875" customWidth="1"/>
    <col min="2321" max="2321" width="12.85546875" customWidth="1"/>
    <col min="2322" max="2323" width="10.5703125" customWidth="1"/>
    <col min="2324" max="2324" width="15.140625" customWidth="1"/>
    <col min="2325" max="2327" width="9.28515625" customWidth="1"/>
    <col min="2328" max="2328" width="12.42578125" customWidth="1"/>
    <col min="2329" max="2329" width="12.85546875" customWidth="1"/>
    <col min="2330" max="2334" width="9.28515625" customWidth="1"/>
    <col min="2335" max="2338" width="9.140625" customWidth="1"/>
    <col min="2562" max="2562" width="7" customWidth="1"/>
    <col min="2563" max="2563" width="54.42578125" customWidth="1"/>
    <col min="2564" max="2564" width="5.7109375" customWidth="1"/>
    <col min="2565" max="2565" width="1.7109375" customWidth="1"/>
    <col min="2566" max="2567" width="5.7109375" customWidth="1"/>
    <col min="2568" max="2568" width="1.7109375" customWidth="1"/>
    <col min="2569" max="2570" width="5.7109375" customWidth="1"/>
    <col min="2571" max="2571" width="13.7109375" customWidth="1"/>
    <col min="2572" max="2572" width="10.7109375" customWidth="1"/>
    <col min="2573" max="2573" width="9.85546875" customWidth="1"/>
    <col min="2574" max="2574" width="12.85546875" customWidth="1"/>
    <col min="2575" max="2575" width="6.42578125" customWidth="1"/>
    <col min="2576" max="2576" width="23.85546875" customWidth="1"/>
    <col min="2577" max="2577" width="12.85546875" customWidth="1"/>
    <col min="2578" max="2579" width="10.5703125" customWidth="1"/>
    <col min="2580" max="2580" width="15.140625" customWidth="1"/>
    <col min="2581" max="2583" width="9.28515625" customWidth="1"/>
    <col min="2584" max="2584" width="12.42578125" customWidth="1"/>
    <col min="2585" max="2585" width="12.85546875" customWidth="1"/>
    <col min="2586" max="2590" width="9.28515625" customWidth="1"/>
    <col min="2591" max="2594" width="9.140625" customWidth="1"/>
    <col min="2818" max="2818" width="7" customWidth="1"/>
    <col min="2819" max="2819" width="54.42578125" customWidth="1"/>
    <col min="2820" max="2820" width="5.7109375" customWidth="1"/>
    <col min="2821" max="2821" width="1.7109375" customWidth="1"/>
    <col min="2822" max="2823" width="5.7109375" customWidth="1"/>
    <col min="2824" max="2824" width="1.7109375" customWidth="1"/>
    <col min="2825" max="2826" width="5.7109375" customWidth="1"/>
    <col min="2827" max="2827" width="13.7109375" customWidth="1"/>
    <col min="2828" max="2828" width="10.7109375" customWidth="1"/>
    <col min="2829" max="2829" width="9.85546875" customWidth="1"/>
    <col min="2830" max="2830" width="12.85546875" customWidth="1"/>
    <col min="2831" max="2831" width="6.42578125" customWidth="1"/>
    <col min="2832" max="2832" width="23.85546875" customWidth="1"/>
    <col min="2833" max="2833" width="12.85546875" customWidth="1"/>
    <col min="2834" max="2835" width="10.5703125" customWidth="1"/>
    <col min="2836" max="2836" width="15.140625" customWidth="1"/>
    <col min="2837" max="2839" width="9.28515625" customWidth="1"/>
    <col min="2840" max="2840" width="12.42578125" customWidth="1"/>
    <col min="2841" max="2841" width="12.85546875" customWidth="1"/>
    <col min="2842" max="2846" width="9.28515625" customWidth="1"/>
    <col min="2847" max="2850" width="9.140625" customWidth="1"/>
    <col min="3074" max="3074" width="7" customWidth="1"/>
    <col min="3075" max="3075" width="54.42578125" customWidth="1"/>
    <col min="3076" max="3076" width="5.7109375" customWidth="1"/>
    <col min="3077" max="3077" width="1.7109375" customWidth="1"/>
    <col min="3078" max="3079" width="5.7109375" customWidth="1"/>
    <col min="3080" max="3080" width="1.7109375" customWidth="1"/>
    <col min="3081" max="3082" width="5.7109375" customWidth="1"/>
    <col min="3083" max="3083" width="13.7109375" customWidth="1"/>
    <col min="3084" max="3084" width="10.7109375" customWidth="1"/>
    <col min="3085" max="3085" width="9.85546875" customWidth="1"/>
    <col min="3086" max="3086" width="12.85546875" customWidth="1"/>
    <col min="3087" max="3087" width="6.42578125" customWidth="1"/>
    <col min="3088" max="3088" width="23.85546875" customWidth="1"/>
    <col min="3089" max="3089" width="12.85546875" customWidth="1"/>
    <col min="3090" max="3091" width="10.5703125" customWidth="1"/>
    <col min="3092" max="3092" width="15.140625" customWidth="1"/>
    <col min="3093" max="3095" width="9.28515625" customWidth="1"/>
    <col min="3096" max="3096" width="12.42578125" customWidth="1"/>
    <col min="3097" max="3097" width="12.85546875" customWidth="1"/>
    <col min="3098" max="3102" width="9.28515625" customWidth="1"/>
    <col min="3103" max="3106" width="9.140625" customWidth="1"/>
    <col min="3330" max="3330" width="7" customWidth="1"/>
    <col min="3331" max="3331" width="54.42578125" customWidth="1"/>
    <col min="3332" max="3332" width="5.7109375" customWidth="1"/>
    <col min="3333" max="3333" width="1.7109375" customWidth="1"/>
    <col min="3334" max="3335" width="5.7109375" customWidth="1"/>
    <col min="3336" max="3336" width="1.7109375" customWidth="1"/>
    <col min="3337" max="3338" width="5.7109375" customWidth="1"/>
    <col min="3339" max="3339" width="13.7109375" customWidth="1"/>
    <col min="3340" max="3340" width="10.7109375" customWidth="1"/>
    <col min="3341" max="3341" width="9.85546875" customWidth="1"/>
    <col min="3342" max="3342" width="12.85546875" customWidth="1"/>
    <col min="3343" max="3343" width="6.42578125" customWidth="1"/>
    <col min="3344" max="3344" width="23.85546875" customWidth="1"/>
    <col min="3345" max="3345" width="12.85546875" customWidth="1"/>
    <col min="3346" max="3347" width="10.5703125" customWidth="1"/>
    <col min="3348" max="3348" width="15.140625" customWidth="1"/>
    <col min="3349" max="3351" width="9.28515625" customWidth="1"/>
    <col min="3352" max="3352" width="12.42578125" customWidth="1"/>
    <col min="3353" max="3353" width="12.85546875" customWidth="1"/>
    <col min="3354" max="3358" width="9.28515625" customWidth="1"/>
    <col min="3359" max="3362" width="9.140625" customWidth="1"/>
    <col min="3586" max="3586" width="7" customWidth="1"/>
    <col min="3587" max="3587" width="54.42578125" customWidth="1"/>
    <col min="3588" max="3588" width="5.7109375" customWidth="1"/>
    <col min="3589" max="3589" width="1.7109375" customWidth="1"/>
    <col min="3590" max="3591" width="5.7109375" customWidth="1"/>
    <col min="3592" max="3592" width="1.7109375" customWidth="1"/>
    <col min="3593" max="3594" width="5.7109375" customWidth="1"/>
    <col min="3595" max="3595" width="13.7109375" customWidth="1"/>
    <col min="3596" max="3596" width="10.7109375" customWidth="1"/>
    <col min="3597" max="3597" width="9.85546875" customWidth="1"/>
    <col min="3598" max="3598" width="12.85546875" customWidth="1"/>
    <col min="3599" max="3599" width="6.42578125" customWidth="1"/>
    <col min="3600" max="3600" width="23.85546875" customWidth="1"/>
    <col min="3601" max="3601" width="12.85546875" customWidth="1"/>
    <col min="3602" max="3603" width="10.5703125" customWidth="1"/>
    <col min="3604" max="3604" width="15.140625" customWidth="1"/>
    <col min="3605" max="3607" width="9.28515625" customWidth="1"/>
    <col min="3608" max="3608" width="12.42578125" customWidth="1"/>
    <col min="3609" max="3609" width="12.85546875" customWidth="1"/>
    <col min="3610" max="3614" width="9.28515625" customWidth="1"/>
    <col min="3615" max="3618" width="9.140625" customWidth="1"/>
    <col min="3842" max="3842" width="7" customWidth="1"/>
    <col min="3843" max="3843" width="54.42578125" customWidth="1"/>
    <col min="3844" max="3844" width="5.7109375" customWidth="1"/>
    <col min="3845" max="3845" width="1.7109375" customWidth="1"/>
    <col min="3846" max="3847" width="5.7109375" customWidth="1"/>
    <col min="3848" max="3848" width="1.7109375" customWidth="1"/>
    <col min="3849" max="3850" width="5.7109375" customWidth="1"/>
    <col min="3851" max="3851" width="13.7109375" customWidth="1"/>
    <col min="3852" max="3852" width="10.7109375" customWidth="1"/>
    <col min="3853" max="3853" width="9.85546875" customWidth="1"/>
    <col min="3854" max="3854" width="12.85546875" customWidth="1"/>
    <col min="3855" max="3855" width="6.42578125" customWidth="1"/>
    <col min="3856" max="3856" width="23.85546875" customWidth="1"/>
    <col min="3857" max="3857" width="12.85546875" customWidth="1"/>
    <col min="3858" max="3859" width="10.5703125" customWidth="1"/>
    <col min="3860" max="3860" width="15.140625" customWidth="1"/>
    <col min="3861" max="3863" width="9.28515625" customWidth="1"/>
    <col min="3864" max="3864" width="12.42578125" customWidth="1"/>
    <col min="3865" max="3865" width="12.85546875" customWidth="1"/>
    <col min="3866" max="3870" width="9.28515625" customWidth="1"/>
    <col min="3871" max="3874" width="9.140625" customWidth="1"/>
    <col min="4098" max="4098" width="7" customWidth="1"/>
    <col min="4099" max="4099" width="54.42578125" customWidth="1"/>
    <col min="4100" max="4100" width="5.7109375" customWidth="1"/>
    <col min="4101" max="4101" width="1.7109375" customWidth="1"/>
    <col min="4102" max="4103" width="5.7109375" customWidth="1"/>
    <col min="4104" max="4104" width="1.7109375" customWidth="1"/>
    <col min="4105" max="4106" width="5.7109375" customWidth="1"/>
    <col min="4107" max="4107" width="13.7109375" customWidth="1"/>
    <col min="4108" max="4108" width="10.7109375" customWidth="1"/>
    <col min="4109" max="4109" width="9.85546875" customWidth="1"/>
    <col min="4110" max="4110" width="12.85546875" customWidth="1"/>
    <col min="4111" max="4111" width="6.42578125" customWidth="1"/>
    <col min="4112" max="4112" width="23.85546875" customWidth="1"/>
    <col min="4113" max="4113" width="12.85546875" customWidth="1"/>
    <col min="4114" max="4115" width="10.5703125" customWidth="1"/>
    <col min="4116" max="4116" width="15.140625" customWidth="1"/>
    <col min="4117" max="4119" width="9.28515625" customWidth="1"/>
    <col min="4120" max="4120" width="12.42578125" customWidth="1"/>
    <col min="4121" max="4121" width="12.85546875" customWidth="1"/>
    <col min="4122" max="4126" width="9.28515625" customWidth="1"/>
    <col min="4127" max="4130" width="9.140625" customWidth="1"/>
    <col min="4354" max="4354" width="7" customWidth="1"/>
    <col min="4355" max="4355" width="54.42578125" customWidth="1"/>
    <col min="4356" max="4356" width="5.7109375" customWidth="1"/>
    <col min="4357" max="4357" width="1.7109375" customWidth="1"/>
    <col min="4358" max="4359" width="5.7109375" customWidth="1"/>
    <col min="4360" max="4360" width="1.7109375" customWidth="1"/>
    <col min="4361" max="4362" width="5.7109375" customWidth="1"/>
    <col min="4363" max="4363" width="13.7109375" customWidth="1"/>
    <col min="4364" max="4364" width="10.7109375" customWidth="1"/>
    <col min="4365" max="4365" width="9.85546875" customWidth="1"/>
    <col min="4366" max="4366" width="12.85546875" customWidth="1"/>
    <col min="4367" max="4367" width="6.42578125" customWidth="1"/>
    <col min="4368" max="4368" width="23.85546875" customWidth="1"/>
    <col min="4369" max="4369" width="12.85546875" customWidth="1"/>
    <col min="4370" max="4371" width="10.5703125" customWidth="1"/>
    <col min="4372" max="4372" width="15.140625" customWidth="1"/>
    <col min="4373" max="4375" width="9.28515625" customWidth="1"/>
    <col min="4376" max="4376" width="12.42578125" customWidth="1"/>
    <col min="4377" max="4377" width="12.85546875" customWidth="1"/>
    <col min="4378" max="4382" width="9.28515625" customWidth="1"/>
    <col min="4383" max="4386" width="9.140625" customWidth="1"/>
    <col min="4610" max="4610" width="7" customWidth="1"/>
    <col min="4611" max="4611" width="54.42578125" customWidth="1"/>
    <col min="4612" max="4612" width="5.7109375" customWidth="1"/>
    <col min="4613" max="4613" width="1.7109375" customWidth="1"/>
    <col min="4614" max="4615" width="5.7109375" customWidth="1"/>
    <col min="4616" max="4616" width="1.7109375" customWidth="1"/>
    <col min="4617" max="4618" width="5.7109375" customWidth="1"/>
    <col min="4619" max="4619" width="13.7109375" customWidth="1"/>
    <col min="4620" max="4620" width="10.7109375" customWidth="1"/>
    <col min="4621" max="4621" width="9.85546875" customWidth="1"/>
    <col min="4622" max="4622" width="12.85546875" customWidth="1"/>
    <col min="4623" max="4623" width="6.42578125" customWidth="1"/>
    <col min="4624" max="4624" width="23.85546875" customWidth="1"/>
    <col min="4625" max="4625" width="12.85546875" customWidth="1"/>
    <col min="4626" max="4627" width="10.5703125" customWidth="1"/>
    <col min="4628" max="4628" width="15.140625" customWidth="1"/>
    <col min="4629" max="4631" width="9.28515625" customWidth="1"/>
    <col min="4632" max="4632" width="12.42578125" customWidth="1"/>
    <col min="4633" max="4633" width="12.85546875" customWidth="1"/>
    <col min="4634" max="4638" width="9.28515625" customWidth="1"/>
    <col min="4639" max="4642" width="9.140625" customWidth="1"/>
    <col min="4866" max="4866" width="7" customWidth="1"/>
    <col min="4867" max="4867" width="54.42578125" customWidth="1"/>
    <col min="4868" max="4868" width="5.7109375" customWidth="1"/>
    <col min="4869" max="4869" width="1.7109375" customWidth="1"/>
    <col min="4870" max="4871" width="5.7109375" customWidth="1"/>
    <col min="4872" max="4872" width="1.7109375" customWidth="1"/>
    <col min="4873" max="4874" width="5.7109375" customWidth="1"/>
    <col min="4875" max="4875" width="13.7109375" customWidth="1"/>
    <col min="4876" max="4876" width="10.7109375" customWidth="1"/>
    <col min="4877" max="4877" width="9.85546875" customWidth="1"/>
    <col min="4878" max="4878" width="12.85546875" customWidth="1"/>
    <col min="4879" max="4879" width="6.42578125" customWidth="1"/>
    <col min="4880" max="4880" width="23.85546875" customWidth="1"/>
    <col min="4881" max="4881" width="12.85546875" customWidth="1"/>
    <col min="4882" max="4883" width="10.5703125" customWidth="1"/>
    <col min="4884" max="4884" width="15.140625" customWidth="1"/>
    <col min="4885" max="4887" width="9.28515625" customWidth="1"/>
    <col min="4888" max="4888" width="12.42578125" customWidth="1"/>
    <col min="4889" max="4889" width="12.85546875" customWidth="1"/>
    <col min="4890" max="4894" width="9.28515625" customWidth="1"/>
    <col min="4895" max="4898" width="9.140625" customWidth="1"/>
    <col min="5122" max="5122" width="7" customWidth="1"/>
    <col min="5123" max="5123" width="54.42578125" customWidth="1"/>
    <col min="5124" max="5124" width="5.7109375" customWidth="1"/>
    <col min="5125" max="5125" width="1.7109375" customWidth="1"/>
    <col min="5126" max="5127" width="5.7109375" customWidth="1"/>
    <col min="5128" max="5128" width="1.7109375" customWidth="1"/>
    <col min="5129" max="5130" width="5.7109375" customWidth="1"/>
    <col min="5131" max="5131" width="13.7109375" customWidth="1"/>
    <col min="5132" max="5132" width="10.7109375" customWidth="1"/>
    <col min="5133" max="5133" width="9.85546875" customWidth="1"/>
    <col min="5134" max="5134" width="12.85546875" customWidth="1"/>
    <col min="5135" max="5135" width="6.42578125" customWidth="1"/>
    <col min="5136" max="5136" width="23.85546875" customWidth="1"/>
    <col min="5137" max="5137" width="12.85546875" customWidth="1"/>
    <col min="5138" max="5139" width="10.5703125" customWidth="1"/>
    <col min="5140" max="5140" width="15.140625" customWidth="1"/>
    <col min="5141" max="5143" width="9.28515625" customWidth="1"/>
    <col min="5144" max="5144" width="12.42578125" customWidth="1"/>
    <col min="5145" max="5145" width="12.85546875" customWidth="1"/>
    <col min="5146" max="5150" width="9.28515625" customWidth="1"/>
    <col min="5151" max="5154" width="9.140625" customWidth="1"/>
    <col min="5378" max="5378" width="7" customWidth="1"/>
    <col min="5379" max="5379" width="54.42578125" customWidth="1"/>
    <col min="5380" max="5380" width="5.7109375" customWidth="1"/>
    <col min="5381" max="5381" width="1.7109375" customWidth="1"/>
    <col min="5382" max="5383" width="5.7109375" customWidth="1"/>
    <col min="5384" max="5384" width="1.7109375" customWidth="1"/>
    <col min="5385" max="5386" width="5.7109375" customWidth="1"/>
    <col min="5387" max="5387" width="13.7109375" customWidth="1"/>
    <col min="5388" max="5388" width="10.7109375" customWidth="1"/>
    <col min="5389" max="5389" width="9.85546875" customWidth="1"/>
    <col min="5390" max="5390" width="12.85546875" customWidth="1"/>
    <col min="5391" max="5391" width="6.42578125" customWidth="1"/>
    <col min="5392" max="5392" width="23.85546875" customWidth="1"/>
    <col min="5393" max="5393" width="12.85546875" customWidth="1"/>
    <col min="5394" max="5395" width="10.5703125" customWidth="1"/>
    <col min="5396" max="5396" width="15.140625" customWidth="1"/>
    <col min="5397" max="5399" width="9.28515625" customWidth="1"/>
    <col min="5400" max="5400" width="12.42578125" customWidth="1"/>
    <col min="5401" max="5401" width="12.85546875" customWidth="1"/>
    <col min="5402" max="5406" width="9.28515625" customWidth="1"/>
    <col min="5407" max="5410" width="9.140625" customWidth="1"/>
    <col min="5634" max="5634" width="7" customWidth="1"/>
    <col min="5635" max="5635" width="54.42578125" customWidth="1"/>
    <col min="5636" max="5636" width="5.7109375" customWidth="1"/>
    <col min="5637" max="5637" width="1.7109375" customWidth="1"/>
    <col min="5638" max="5639" width="5.7109375" customWidth="1"/>
    <col min="5640" max="5640" width="1.7109375" customWidth="1"/>
    <col min="5641" max="5642" width="5.7109375" customWidth="1"/>
    <col min="5643" max="5643" width="13.7109375" customWidth="1"/>
    <col min="5644" max="5644" width="10.7109375" customWidth="1"/>
    <col min="5645" max="5645" width="9.85546875" customWidth="1"/>
    <col min="5646" max="5646" width="12.85546875" customWidth="1"/>
    <col min="5647" max="5647" width="6.42578125" customWidth="1"/>
    <col min="5648" max="5648" width="23.85546875" customWidth="1"/>
    <col min="5649" max="5649" width="12.85546875" customWidth="1"/>
    <col min="5650" max="5651" width="10.5703125" customWidth="1"/>
    <col min="5652" max="5652" width="15.140625" customWidth="1"/>
    <col min="5653" max="5655" width="9.28515625" customWidth="1"/>
    <col min="5656" max="5656" width="12.42578125" customWidth="1"/>
    <col min="5657" max="5657" width="12.85546875" customWidth="1"/>
    <col min="5658" max="5662" width="9.28515625" customWidth="1"/>
    <col min="5663" max="5666" width="9.140625" customWidth="1"/>
    <col min="5890" max="5890" width="7" customWidth="1"/>
    <col min="5891" max="5891" width="54.42578125" customWidth="1"/>
    <col min="5892" max="5892" width="5.7109375" customWidth="1"/>
    <col min="5893" max="5893" width="1.7109375" customWidth="1"/>
    <col min="5894" max="5895" width="5.7109375" customWidth="1"/>
    <col min="5896" max="5896" width="1.7109375" customWidth="1"/>
    <col min="5897" max="5898" width="5.7109375" customWidth="1"/>
    <col min="5899" max="5899" width="13.7109375" customWidth="1"/>
    <col min="5900" max="5900" width="10.7109375" customWidth="1"/>
    <col min="5901" max="5901" width="9.85546875" customWidth="1"/>
    <col min="5902" max="5902" width="12.85546875" customWidth="1"/>
    <col min="5903" max="5903" width="6.42578125" customWidth="1"/>
    <col min="5904" max="5904" width="23.85546875" customWidth="1"/>
    <col min="5905" max="5905" width="12.85546875" customWidth="1"/>
    <col min="5906" max="5907" width="10.5703125" customWidth="1"/>
    <col min="5908" max="5908" width="15.140625" customWidth="1"/>
    <col min="5909" max="5911" width="9.28515625" customWidth="1"/>
    <col min="5912" max="5912" width="12.42578125" customWidth="1"/>
    <col min="5913" max="5913" width="12.85546875" customWidth="1"/>
    <col min="5914" max="5918" width="9.28515625" customWidth="1"/>
    <col min="5919" max="5922" width="9.140625" customWidth="1"/>
    <col min="6146" max="6146" width="7" customWidth="1"/>
    <col min="6147" max="6147" width="54.42578125" customWidth="1"/>
    <col min="6148" max="6148" width="5.7109375" customWidth="1"/>
    <col min="6149" max="6149" width="1.7109375" customWidth="1"/>
    <col min="6150" max="6151" width="5.7109375" customWidth="1"/>
    <col min="6152" max="6152" width="1.7109375" customWidth="1"/>
    <col min="6153" max="6154" width="5.7109375" customWidth="1"/>
    <col min="6155" max="6155" width="13.7109375" customWidth="1"/>
    <col min="6156" max="6156" width="10.7109375" customWidth="1"/>
    <col min="6157" max="6157" width="9.85546875" customWidth="1"/>
    <col min="6158" max="6158" width="12.85546875" customWidth="1"/>
    <col min="6159" max="6159" width="6.42578125" customWidth="1"/>
    <col min="6160" max="6160" width="23.85546875" customWidth="1"/>
    <col min="6161" max="6161" width="12.85546875" customWidth="1"/>
    <col min="6162" max="6163" width="10.5703125" customWidth="1"/>
    <col min="6164" max="6164" width="15.140625" customWidth="1"/>
    <col min="6165" max="6167" width="9.28515625" customWidth="1"/>
    <col min="6168" max="6168" width="12.42578125" customWidth="1"/>
    <col min="6169" max="6169" width="12.85546875" customWidth="1"/>
    <col min="6170" max="6174" width="9.28515625" customWidth="1"/>
    <col min="6175" max="6178" width="9.140625" customWidth="1"/>
    <col min="6402" max="6402" width="7" customWidth="1"/>
    <col min="6403" max="6403" width="54.42578125" customWidth="1"/>
    <col min="6404" max="6404" width="5.7109375" customWidth="1"/>
    <col min="6405" max="6405" width="1.7109375" customWidth="1"/>
    <col min="6406" max="6407" width="5.7109375" customWidth="1"/>
    <col min="6408" max="6408" width="1.7109375" customWidth="1"/>
    <col min="6409" max="6410" width="5.7109375" customWidth="1"/>
    <col min="6411" max="6411" width="13.7109375" customWidth="1"/>
    <col min="6412" max="6412" width="10.7109375" customWidth="1"/>
    <col min="6413" max="6413" width="9.85546875" customWidth="1"/>
    <col min="6414" max="6414" width="12.85546875" customWidth="1"/>
    <col min="6415" max="6415" width="6.42578125" customWidth="1"/>
    <col min="6416" max="6416" width="23.85546875" customWidth="1"/>
    <col min="6417" max="6417" width="12.85546875" customWidth="1"/>
    <col min="6418" max="6419" width="10.5703125" customWidth="1"/>
    <col min="6420" max="6420" width="15.140625" customWidth="1"/>
    <col min="6421" max="6423" width="9.28515625" customWidth="1"/>
    <col min="6424" max="6424" width="12.42578125" customWidth="1"/>
    <col min="6425" max="6425" width="12.85546875" customWidth="1"/>
    <col min="6426" max="6430" width="9.28515625" customWidth="1"/>
    <col min="6431" max="6434" width="9.140625" customWidth="1"/>
    <col min="6658" max="6658" width="7" customWidth="1"/>
    <col min="6659" max="6659" width="54.42578125" customWidth="1"/>
    <col min="6660" max="6660" width="5.7109375" customWidth="1"/>
    <col min="6661" max="6661" width="1.7109375" customWidth="1"/>
    <col min="6662" max="6663" width="5.7109375" customWidth="1"/>
    <col min="6664" max="6664" width="1.7109375" customWidth="1"/>
    <col min="6665" max="6666" width="5.7109375" customWidth="1"/>
    <col min="6667" max="6667" width="13.7109375" customWidth="1"/>
    <col min="6668" max="6668" width="10.7109375" customWidth="1"/>
    <col min="6669" max="6669" width="9.85546875" customWidth="1"/>
    <col min="6670" max="6670" width="12.85546875" customWidth="1"/>
    <col min="6671" max="6671" width="6.42578125" customWidth="1"/>
    <col min="6672" max="6672" width="23.85546875" customWidth="1"/>
    <col min="6673" max="6673" width="12.85546875" customWidth="1"/>
    <col min="6674" max="6675" width="10.5703125" customWidth="1"/>
    <col min="6676" max="6676" width="15.140625" customWidth="1"/>
    <col min="6677" max="6679" width="9.28515625" customWidth="1"/>
    <col min="6680" max="6680" width="12.42578125" customWidth="1"/>
    <col min="6681" max="6681" width="12.85546875" customWidth="1"/>
    <col min="6682" max="6686" width="9.28515625" customWidth="1"/>
    <col min="6687" max="6690" width="9.140625" customWidth="1"/>
    <col min="6914" max="6914" width="7" customWidth="1"/>
    <col min="6915" max="6915" width="54.42578125" customWidth="1"/>
    <col min="6916" max="6916" width="5.7109375" customWidth="1"/>
    <col min="6917" max="6917" width="1.7109375" customWidth="1"/>
    <col min="6918" max="6919" width="5.7109375" customWidth="1"/>
    <col min="6920" max="6920" width="1.7109375" customWidth="1"/>
    <col min="6921" max="6922" width="5.7109375" customWidth="1"/>
    <col min="6923" max="6923" width="13.7109375" customWidth="1"/>
    <col min="6924" max="6924" width="10.7109375" customWidth="1"/>
    <col min="6925" max="6925" width="9.85546875" customWidth="1"/>
    <col min="6926" max="6926" width="12.85546875" customWidth="1"/>
    <col min="6927" max="6927" width="6.42578125" customWidth="1"/>
    <col min="6928" max="6928" width="23.85546875" customWidth="1"/>
    <col min="6929" max="6929" width="12.85546875" customWidth="1"/>
    <col min="6930" max="6931" width="10.5703125" customWidth="1"/>
    <col min="6932" max="6932" width="15.140625" customWidth="1"/>
    <col min="6933" max="6935" width="9.28515625" customWidth="1"/>
    <col min="6936" max="6936" width="12.42578125" customWidth="1"/>
    <col min="6937" max="6937" width="12.85546875" customWidth="1"/>
    <col min="6938" max="6942" width="9.28515625" customWidth="1"/>
    <col min="6943" max="6946" width="9.140625" customWidth="1"/>
    <col min="7170" max="7170" width="7" customWidth="1"/>
    <col min="7171" max="7171" width="54.42578125" customWidth="1"/>
    <col min="7172" max="7172" width="5.7109375" customWidth="1"/>
    <col min="7173" max="7173" width="1.7109375" customWidth="1"/>
    <col min="7174" max="7175" width="5.7109375" customWidth="1"/>
    <col min="7176" max="7176" width="1.7109375" customWidth="1"/>
    <col min="7177" max="7178" width="5.7109375" customWidth="1"/>
    <col min="7179" max="7179" width="13.7109375" customWidth="1"/>
    <col min="7180" max="7180" width="10.7109375" customWidth="1"/>
    <col min="7181" max="7181" width="9.85546875" customWidth="1"/>
    <col min="7182" max="7182" width="12.85546875" customWidth="1"/>
    <col min="7183" max="7183" width="6.42578125" customWidth="1"/>
    <col min="7184" max="7184" width="23.85546875" customWidth="1"/>
    <col min="7185" max="7185" width="12.85546875" customWidth="1"/>
    <col min="7186" max="7187" width="10.5703125" customWidth="1"/>
    <col min="7188" max="7188" width="15.140625" customWidth="1"/>
    <col min="7189" max="7191" width="9.28515625" customWidth="1"/>
    <col min="7192" max="7192" width="12.42578125" customWidth="1"/>
    <col min="7193" max="7193" width="12.85546875" customWidth="1"/>
    <col min="7194" max="7198" width="9.28515625" customWidth="1"/>
    <col min="7199" max="7202" width="9.140625" customWidth="1"/>
    <col min="7426" max="7426" width="7" customWidth="1"/>
    <col min="7427" max="7427" width="54.42578125" customWidth="1"/>
    <col min="7428" max="7428" width="5.7109375" customWidth="1"/>
    <col min="7429" max="7429" width="1.7109375" customWidth="1"/>
    <col min="7430" max="7431" width="5.7109375" customWidth="1"/>
    <col min="7432" max="7432" width="1.7109375" customWidth="1"/>
    <col min="7433" max="7434" width="5.7109375" customWidth="1"/>
    <col min="7435" max="7435" width="13.7109375" customWidth="1"/>
    <col min="7436" max="7436" width="10.7109375" customWidth="1"/>
    <col min="7437" max="7437" width="9.85546875" customWidth="1"/>
    <col min="7438" max="7438" width="12.85546875" customWidth="1"/>
    <col min="7439" max="7439" width="6.42578125" customWidth="1"/>
    <col min="7440" max="7440" width="23.85546875" customWidth="1"/>
    <col min="7441" max="7441" width="12.85546875" customWidth="1"/>
    <col min="7442" max="7443" width="10.5703125" customWidth="1"/>
    <col min="7444" max="7444" width="15.140625" customWidth="1"/>
    <col min="7445" max="7447" width="9.28515625" customWidth="1"/>
    <col min="7448" max="7448" width="12.42578125" customWidth="1"/>
    <col min="7449" max="7449" width="12.85546875" customWidth="1"/>
    <col min="7450" max="7454" width="9.28515625" customWidth="1"/>
    <col min="7455" max="7458" width="9.140625" customWidth="1"/>
    <col min="7682" max="7682" width="7" customWidth="1"/>
    <col min="7683" max="7683" width="54.42578125" customWidth="1"/>
    <col min="7684" max="7684" width="5.7109375" customWidth="1"/>
    <col min="7685" max="7685" width="1.7109375" customWidth="1"/>
    <col min="7686" max="7687" width="5.7109375" customWidth="1"/>
    <col min="7688" max="7688" width="1.7109375" customWidth="1"/>
    <col min="7689" max="7690" width="5.7109375" customWidth="1"/>
    <col min="7691" max="7691" width="13.7109375" customWidth="1"/>
    <col min="7692" max="7692" width="10.7109375" customWidth="1"/>
    <col min="7693" max="7693" width="9.85546875" customWidth="1"/>
    <col min="7694" max="7694" width="12.85546875" customWidth="1"/>
    <col min="7695" max="7695" width="6.42578125" customWidth="1"/>
    <col min="7696" max="7696" width="23.85546875" customWidth="1"/>
    <col min="7697" max="7697" width="12.85546875" customWidth="1"/>
    <col min="7698" max="7699" width="10.5703125" customWidth="1"/>
    <col min="7700" max="7700" width="15.140625" customWidth="1"/>
    <col min="7701" max="7703" width="9.28515625" customWidth="1"/>
    <col min="7704" max="7704" width="12.42578125" customWidth="1"/>
    <col min="7705" max="7705" width="12.85546875" customWidth="1"/>
    <col min="7706" max="7710" width="9.28515625" customWidth="1"/>
    <col min="7711" max="7714" width="9.140625" customWidth="1"/>
    <col min="7938" max="7938" width="7" customWidth="1"/>
    <col min="7939" max="7939" width="54.42578125" customWidth="1"/>
    <col min="7940" max="7940" width="5.7109375" customWidth="1"/>
    <col min="7941" max="7941" width="1.7109375" customWidth="1"/>
    <col min="7942" max="7943" width="5.7109375" customWidth="1"/>
    <col min="7944" max="7944" width="1.7109375" customWidth="1"/>
    <col min="7945" max="7946" width="5.7109375" customWidth="1"/>
    <col min="7947" max="7947" width="13.7109375" customWidth="1"/>
    <col min="7948" max="7948" width="10.7109375" customWidth="1"/>
    <col min="7949" max="7949" width="9.85546875" customWidth="1"/>
    <col min="7950" max="7950" width="12.85546875" customWidth="1"/>
    <col min="7951" max="7951" width="6.42578125" customWidth="1"/>
    <col min="7952" max="7952" width="23.85546875" customWidth="1"/>
    <col min="7953" max="7953" width="12.85546875" customWidth="1"/>
    <col min="7954" max="7955" width="10.5703125" customWidth="1"/>
    <col min="7956" max="7956" width="15.140625" customWidth="1"/>
    <col min="7957" max="7959" width="9.28515625" customWidth="1"/>
    <col min="7960" max="7960" width="12.42578125" customWidth="1"/>
    <col min="7961" max="7961" width="12.85546875" customWidth="1"/>
    <col min="7962" max="7966" width="9.28515625" customWidth="1"/>
    <col min="7967" max="7970" width="9.140625" customWidth="1"/>
    <col min="8194" max="8194" width="7" customWidth="1"/>
    <col min="8195" max="8195" width="54.42578125" customWidth="1"/>
    <col min="8196" max="8196" width="5.7109375" customWidth="1"/>
    <col min="8197" max="8197" width="1.7109375" customWidth="1"/>
    <col min="8198" max="8199" width="5.7109375" customWidth="1"/>
    <col min="8200" max="8200" width="1.7109375" customWidth="1"/>
    <col min="8201" max="8202" width="5.7109375" customWidth="1"/>
    <col min="8203" max="8203" width="13.7109375" customWidth="1"/>
    <col min="8204" max="8204" width="10.7109375" customWidth="1"/>
    <col min="8205" max="8205" width="9.85546875" customWidth="1"/>
    <col min="8206" max="8206" width="12.85546875" customWidth="1"/>
    <col min="8207" max="8207" width="6.42578125" customWidth="1"/>
    <col min="8208" max="8208" width="23.85546875" customWidth="1"/>
    <col min="8209" max="8209" width="12.85546875" customWidth="1"/>
    <col min="8210" max="8211" width="10.5703125" customWidth="1"/>
    <col min="8212" max="8212" width="15.140625" customWidth="1"/>
    <col min="8213" max="8215" width="9.28515625" customWidth="1"/>
    <col min="8216" max="8216" width="12.42578125" customWidth="1"/>
    <col min="8217" max="8217" width="12.85546875" customWidth="1"/>
    <col min="8218" max="8222" width="9.28515625" customWidth="1"/>
    <col min="8223" max="8226" width="9.140625" customWidth="1"/>
    <col min="8450" max="8450" width="7" customWidth="1"/>
    <col min="8451" max="8451" width="54.42578125" customWidth="1"/>
    <col min="8452" max="8452" width="5.7109375" customWidth="1"/>
    <col min="8453" max="8453" width="1.7109375" customWidth="1"/>
    <col min="8454" max="8455" width="5.7109375" customWidth="1"/>
    <col min="8456" max="8456" width="1.7109375" customWidth="1"/>
    <col min="8457" max="8458" width="5.7109375" customWidth="1"/>
    <col min="8459" max="8459" width="13.7109375" customWidth="1"/>
    <col min="8460" max="8460" width="10.7109375" customWidth="1"/>
    <col min="8461" max="8461" width="9.85546875" customWidth="1"/>
    <col min="8462" max="8462" width="12.85546875" customWidth="1"/>
    <col min="8463" max="8463" width="6.42578125" customWidth="1"/>
    <col min="8464" max="8464" width="23.85546875" customWidth="1"/>
    <col min="8465" max="8465" width="12.85546875" customWidth="1"/>
    <col min="8466" max="8467" width="10.5703125" customWidth="1"/>
    <col min="8468" max="8468" width="15.140625" customWidth="1"/>
    <col min="8469" max="8471" width="9.28515625" customWidth="1"/>
    <col min="8472" max="8472" width="12.42578125" customWidth="1"/>
    <col min="8473" max="8473" width="12.85546875" customWidth="1"/>
    <col min="8474" max="8478" width="9.28515625" customWidth="1"/>
    <col min="8479" max="8482" width="9.140625" customWidth="1"/>
    <col min="8706" max="8706" width="7" customWidth="1"/>
    <col min="8707" max="8707" width="54.42578125" customWidth="1"/>
    <col min="8708" max="8708" width="5.7109375" customWidth="1"/>
    <col min="8709" max="8709" width="1.7109375" customWidth="1"/>
    <col min="8710" max="8711" width="5.7109375" customWidth="1"/>
    <col min="8712" max="8712" width="1.7109375" customWidth="1"/>
    <col min="8713" max="8714" width="5.7109375" customWidth="1"/>
    <col min="8715" max="8715" width="13.7109375" customWidth="1"/>
    <col min="8716" max="8716" width="10.7109375" customWidth="1"/>
    <col min="8717" max="8717" width="9.85546875" customWidth="1"/>
    <col min="8718" max="8718" width="12.85546875" customWidth="1"/>
    <col min="8719" max="8719" width="6.42578125" customWidth="1"/>
    <col min="8720" max="8720" width="23.85546875" customWidth="1"/>
    <col min="8721" max="8721" width="12.85546875" customWidth="1"/>
    <col min="8722" max="8723" width="10.5703125" customWidth="1"/>
    <col min="8724" max="8724" width="15.140625" customWidth="1"/>
    <col min="8725" max="8727" width="9.28515625" customWidth="1"/>
    <col min="8728" max="8728" width="12.42578125" customWidth="1"/>
    <col min="8729" max="8729" width="12.85546875" customWidth="1"/>
    <col min="8730" max="8734" width="9.28515625" customWidth="1"/>
    <col min="8735" max="8738" width="9.140625" customWidth="1"/>
    <col min="8962" max="8962" width="7" customWidth="1"/>
    <col min="8963" max="8963" width="54.42578125" customWidth="1"/>
    <col min="8964" max="8964" width="5.7109375" customWidth="1"/>
    <col min="8965" max="8965" width="1.7109375" customWidth="1"/>
    <col min="8966" max="8967" width="5.7109375" customWidth="1"/>
    <col min="8968" max="8968" width="1.7109375" customWidth="1"/>
    <col min="8969" max="8970" width="5.7109375" customWidth="1"/>
    <col min="8971" max="8971" width="13.7109375" customWidth="1"/>
    <col min="8972" max="8972" width="10.7109375" customWidth="1"/>
    <col min="8973" max="8973" width="9.85546875" customWidth="1"/>
    <col min="8974" max="8974" width="12.85546875" customWidth="1"/>
    <col min="8975" max="8975" width="6.42578125" customWidth="1"/>
    <col min="8976" max="8976" width="23.85546875" customWidth="1"/>
    <col min="8977" max="8977" width="12.85546875" customWidth="1"/>
    <col min="8978" max="8979" width="10.5703125" customWidth="1"/>
    <col min="8980" max="8980" width="15.140625" customWidth="1"/>
    <col min="8981" max="8983" width="9.28515625" customWidth="1"/>
    <col min="8984" max="8984" width="12.42578125" customWidth="1"/>
    <col min="8985" max="8985" width="12.85546875" customWidth="1"/>
    <col min="8986" max="8990" width="9.28515625" customWidth="1"/>
    <col min="8991" max="8994" width="9.140625" customWidth="1"/>
    <col min="9218" max="9218" width="7" customWidth="1"/>
    <col min="9219" max="9219" width="54.42578125" customWidth="1"/>
    <col min="9220" max="9220" width="5.7109375" customWidth="1"/>
    <col min="9221" max="9221" width="1.7109375" customWidth="1"/>
    <col min="9222" max="9223" width="5.7109375" customWidth="1"/>
    <col min="9224" max="9224" width="1.7109375" customWidth="1"/>
    <col min="9225" max="9226" width="5.7109375" customWidth="1"/>
    <col min="9227" max="9227" width="13.7109375" customWidth="1"/>
    <col min="9228" max="9228" width="10.7109375" customWidth="1"/>
    <col min="9229" max="9229" width="9.85546875" customWidth="1"/>
    <col min="9230" max="9230" width="12.85546875" customWidth="1"/>
    <col min="9231" max="9231" width="6.42578125" customWidth="1"/>
    <col min="9232" max="9232" width="23.85546875" customWidth="1"/>
    <col min="9233" max="9233" width="12.85546875" customWidth="1"/>
    <col min="9234" max="9235" width="10.5703125" customWidth="1"/>
    <col min="9236" max="9236" width="15.140625" customWidth="1"/>
    <col min="9237" max="9239" width="9.28515625" customWidth="1"/>
    <col min="9240" max="9240" width="12.42578125" customWidth="1"/>
    <col min="9241" max="9241" width="12.85546875" customWidth="1"/>
    <col min="9242" max="9246" width="9.28515625" customWidth="1"/>
    <col min="9247" max="9250" width="9.140625" customWidth="1"/>
    <col min="9474" max="9474" width="7" customWidth="1"/>
    <col min="9475" max="9475" width="54.42578125" customWidth="1"/>
    <col min="9476" max="9476" width="5.7109375" customWidth="1"/>
    <col min="9477" max="9477" width="1.7109375" customWidth="1"/>
    <col min="9478" max="9479" width="5.7109375" customWidth="1"/>
    <col min="9480" max="9480" width="1.7109375" customWidth="1"/>
    <col min="9481" max="9482" width="5.7109375" customWidth="1"/>
    <col min="9483" max="9483" width="13.7109375" customWidth="1"/>
    <col min="9484" max="9484" width="10.7109375" customWidth="1"/>
    <col min="9485" max="9485" width="9.85546875" customWidth="1"/>
    <col min="9486" max="9486" width="12.85546875" customWidth="1"/>
    <col min="9487" max="9487" width="6.42578125" customWidth="1"/>
    <col min="9488" max="9488" width="23.85546875" customWidth="1"/>
    <col min="9489" max="9489" width="12.85546875" customWidth="1"/>
    <col min="9490" max="9491" width="10.5703125" customWidth="1"/>
    <col min="9492" max="9492" width="15.140625" customWidth="1"/>
    <col min="9493" max="9495" width="9.28515625" customWidth="1"/>
    <col min="9496" max="9496" width="12.42578125" customWidth="1"/>
    <col min="9497" max="9497" width="12.85546875" customWidth="1"/>
    <col min="9498" max="9502" width="9.28515625" customWidth="1"/>
    <col min="9503" max="9506" width="9.140625" customWidth="1"/>
    <col min="9730" max="9730" width="7" customWidth="1"/>
    <col min="9731" max="9731" width="54.42578125" customWidth="1"/>
    <col min="9732" max="9732" width="5.7109375" customWidth="1"/>
    <col min="9733" max="9733" width="1.7109375" customWidth="1"/>
    <col min="9734" max="9735" width="5.7109375" customWidth="1"/>
    <col min="9736" max="9736" width="1.7109375" customWidth="1"/>
    <col min="9737" max="9738" width="5.7109375" customWidth="1"/>
    <col min="9739" max="9739" width="13.7109375" customWidth="1"/>
    <col min="9740" max="9740" width="10.7109375" customWidth="1"/>
    <col min="9741" max="9741" width="9.85546875" customWidth="1"/>
    <col min="9742" max="9742" width="12.85546875" customWidth="1"/>
    <col min="9743" max="9743" width="6.42578125" customWidth="1"/>
    <col min="9744" max="9744" width="23.85546875" customWidth="1"/>
    <col min="9745" max="9745" width="12.85546875" customWidth="1"/>
    <col min="9746" max="9747" width="10.5703125" customWidth="1"/>
    <col min="9748" max="9748" width="15.140625" customWidth="1"/>
    <col min="9749" max="9751" width="9.28515625" customWidth="1"/>
    <col min="9752" max="9752" width="12.42578125" customWidth="1"/>
    <col min="9753" max="9753" width="12.85546875" customWidth="1"/>
    <col min="9754" max="9758" width="9.28515625" customWidth="1"/>
    <col min="9759" max="9762" width="9.140625" customWidth="1"/>
    <col min="9986" max="9986" width="7" customWidth="1"/>
    <col min="9987" max="9987" width="54.42578125" customWidth="1"/>
    <col min="9988" max="9988" width="5.7109375" customWidth="1"/>
    <col min="9989" max="9989" width="1.7109375" customWidth="1"/>
    <col min="9990" max="9991" width="5.7109375" customWidth="1"/>
    <col min="9992" max="9992" width="1.7109375" customWidth="1"/>
    <col min="9993" max="9994" width="5.7109375" customWidth="1"/>
    <col min="9995" max="9995" width="13.7109375" customWidth="1"/>
    <col min="9996" max="9996" width="10.7109375" customWidth="1"/>
    <col min="9997" max="9997" width="9.85546875" customWidth="1"/>
    <col min="9998" max="9998" width="12.85546875" customWidth="1"/>
    <col min="9999" max="9999" width="6.42578125" customWidth="1"/>
    <col min="10000" max="10000" width="23.85546875" customWidth="1"/>
    <col min="10001" max="10001" width="12.85546875" customWidth="1"/>
    <col min="10002" max="10003" width="10.5703125" customWidth="1"/>
    <col min="10004" max="10004" width="15.140625" customWidth="1"/>
    <col min="10005" max="10007" width="9.28515625" customWidth="1"/>
    <col min="10008" max="10008" width="12.42578125" customWidth="1"/>
    <col min="10009" max="10009" width="12.85546875" customWidth="1"/>
    <col min="10010" max="10014" width="9.28515625" customWidth="1"/>
    <col min="10015" max="10018" width="9.140625" customWidth="1"/>
    <col min="10242" max="10242" width="7" customWidth="1"/>
    <col min="10243" max="10243" width="54.42578125" customWidth="1"/>
    <col min="10244" max="10244" width="5.7109375" customWidth="1"/>
    <col min="10245" max="10245" width="1.7109375" customWidth="1"/>
    <col min="10246" max="10247" width="5.7109375" customWidth="1"/>
    <col min="10248" max="10248" width="1.7109375" customWidth="1"/>
    <col min="10249" max="10250" width="5.7109375" customWidth="1"/>
    <col min="10251" max="10251" width="13.7109375" customWidth="1"/>
    <col min="10252" max="10252" width="10.7109375" customWidth="1"/>
    <col min="10253" max="10253" width="9.85546875" customWidth="1"/>
    <col min="10254" max="10254" width="12.85546875" customWidth="1"/>
    <col min="10255" max="10255" width="6.42578125" customWidth="1"/>
    <col min="10256" max="10256" width="23.85546875" customWidth="1"/>
    <col min="10257" max="10257" width="12.85546875" customWidth="1"/>
    <col min="10258" max="10259" width="10.5703125" customWidth="1"/>
    <col min="10260" max="10260" width="15.140625" customWidth="1"/>
    <col min="10261" max="10263" width="9.28515625" customWidth="1"/>
    <col min="10264" max="10264" width="12.42578125" customWidth="1"/>
    <col min="10265" max="10265" width="12.85546875" customWidth="1"/>
    <col min="10266" max="10270" width="9.28515625" customWidth="1"/>
    <col min="10271" max="10274" width="9.140625" customWidth="1"/>
    <col min="10498" max="10498" width="7" customWidth="1"/>
    <col min="10499" max="10499" width="54.42578125" customWidth="1"/>
    <col min="10500" max="10500" width="5.7109375" customWidth="1"/>
    <col min="10501" max="10501" width="1.7109375" customWidth="1"/>
    <col min="10502" max="10503" width="5.7109375" customWidth="1"/>
    <col min="10504" max="10504" width="1.7109375" customWidth="1"/>
    <col min="10505" max="10506" width="5.7109375" customWidth="1"/>
    <col min="10507" max="10507" width="13.7109375" customWidth="1"/>
    <col min="10508" max="10508" width="10.7109375" customWidth="1"/>
    <col min="10509" max="10509" width="9.85546875" customWidth="1"/>
    <col min="10510" max="10510" width="12.85546875" customWidth="1"/>
    <col min="10511" max="10511" width="6.42578125" customWidth="1"/>
    <col min="10512" max="10512" width="23.85546875" customWidth="1"/>
    <col min="10513" max="10513" width="12.85546875" customWidth="1"/>
    <col min="10514" max="10515" width="10.5703125" customWidth="1"/>
    <col min="10516" max="10516" width="15.140625" customWidth="1"/>
    <col min="10517" max="10519" width="9.28515625" customWidth="1"/>
    <col min="10520" max="10520" width="12.42578125" customWidth="1"/>
    <col min="10521" max="10521" width="12.85546875" customWidth="1"/>
    <col min="10522" max="10526" width="9.28515625" customWidth="1"/>
    <col min="10527" max="10530" width="9.140625" customWidth="1"/>
    <col min="10754" max="10754" width="7" customWidth="1"/>
    <col min="10755" max="10755" width="54.42578125" customWidth="1"/>
    <col min="10756" max="10756" width="5.7109375" customWidth="1"/>
    <col min="10757" max="10757" width="1.7109375" customWidth="1"/>
    <col min="10758" max="10759" width="5.7109375" customWidth="1"/>
    <col min="10760" max="10760" width="1.7109375" customWidth="1"/>
    <col min="10761" max="10762" width="5.7109375" customWidth="1"/>
    <col min="10763" max="10763" width="13.7109375" customWidth="1"/>
    <col min="10764" max="10764" width="10.7109375" customWidth="1"/>
    <col min="10765" max="10765" width="9.85546875" customWidth="1"/>
    <col min="10766" max="10766" width="12.85546875" customWidth="1"/>
    <col min="10767" max="10767" width="6.42578125" customWidth="1"/>
    <col min="10768" max="10768" width="23.85546875" customWidth="1"/>
    <col min="10769" max="10769" width="12.85546875" customWidth="1"/>
    <col min="10770" max="10771" width="10.5703125" customWidth="1"/>
    <col min="10772" max="10772" width="15.140625" customWidth="1"/>
    <col min="10773" max="10775" width="9.28515625" customWidth="1"/>
    <col min="10776" max="10776" width="12.42578125" customWidth="1"/>
    <col min="10777" max="10777" width="12.85546875" customWidth="1"/>
    <col min="10778" max="10782" width="9.28515625" customWidth="1"/>
    <col min="10783" max="10786" width="9.140625" customWidth="1"/>
    <col min="11010" max="11010" width="7" customWidth="1"/>
    <col min="11011" max="11011" width="54.42578125" customWidth="1"/>
    <col min="11012" max="11012" width="5.7109375" customWidth="1"/>
    <col min="11013" max="11013" width="1.7109375" customWidth="1"/>
    <col min="11014" max="11015" width="5.7109375" customWidth="1"/>
    <col min="11016" max="11016" width="1.7109375" customWidth="1"/>
    <col min="11017" max="11018" width="5.7109375" customWidth="1"/>
    <col min="11019" max="11019" width="13.7109375" customWidth="1"/>
    <col min="11020" max="11020" width="10.7109375" customWidth="1"/>
    <col min="11021" max="11021" width="9.85546875" customWidth="1"/>
    <col min="11022" max="11022" width="12.85546875" customWidth="1"/>
    <col min="11023" max="11023" width="6.42578125" customWidth="1"/>
    <col min="11024" max="11024" width="23.85546875" customWidth="1"/>
    <col min="11025" max="11025" width="12.85546875" customWidth="1"/>
    <col min="11026" max="11027" width="10.5703125" customWidth="1"/>
    <col min="11028" max="11028" width="15.140625" customWidth="1"/>
    <col min="11029" max="11031" width="9.28515625" customWidth="1"/>
    <col min="11032" max="11032" width="12.42578125" customWidth="1"/>
    <col min="11033" max="11033" width="12.85546875" customWidth="1"/>
    <col min="11034" max="11038" width="9.28515625" customWidth="1"/>
    <col min="11039" max="11042" width="9.140625" customWidth="1"/>
    <col min="11266" max="11266" width="7" customWidth="1"/>
    <col min="11267" max="11267" width="54.42578125" customWidth="1"/>
    <col min="11268" max="11268" width="5.7109375" customWidth="1"/>
    <col min="11269" max="11269" width="1.7109375" customWidth="1"/>
    <col min="11270" max="11271" width="5.7109375" customWidth="1"/>
    <col min="11272" max="11272" width="1.7109375" customWidth="1"/>
    <col min="11273" max="11274" width="5.7109375" customWidth="1"/>
    <col min="11275" max="11275" width="13.7109375" customWidth="1"/>
    <col min="11276" max="11276" width="10.7109375" customWidth="1"/>
    <col min="11277" max="11277" width="9.85546875" customWidth="1"/>
    <col min="11278" max="11278" width="12.85546875" customWidth="1"/>
    <col min="11279" max="11279" width="6.42578125" customWidth="1"/>
    <col min="11280" max="11280" width="23.85546875" customWidth="1"/>
    <col min="11281" max="11281" width="12.85546875" customWidth="1"/>
    <col min="11282" max="11283" width="10.5703125" customWidth="1"/>
    <col min="11284" max="11284" width="15.140625" customWidth="1"/>
    <col min="11285" max="11287" width="9.28515625" customWidth="1"/>
    <col min="11288" max="11288" width="12.42578125" customWidth="1"/>
    <col min="11289" max="11289" width="12.85546875" customWidth="1"/>
    <col min="11290" max="11294" width="9.28515625" customWidth="1"/>
    <col min="11295" max="11298" width="9.140625" customWidth="1"/>
    <col min="11522" max="11522" width="7" customWidth="1"/>
    <col min="11523" max="11523" width="54.42578125" customWidth="1"/>
    <col min="11524" max="11524" width="5.7109375" customWidth="1"/>
    <col min="11525" max="11525" width="1.7109375" customWidth="1"/>
    <col min="11526" max="11527" width="5.7109375" customWidth="1"/>
    <col min="11528" max="11528" width="1.7109375" customWidth="1"/>
    <col min="11529" max="11530" width="5.7109375" customWidth="1"/>
    <col min="11531" max="11531" width="13.7109375" customWidth="1"/>
    <col min="11532" max="11532" width="10.7109375" customWidth="1"/>
    <col min="11533" max="11533" width="9.85546875" customWidth="1"/>
    <col min="11534" max="11534" width="12.85546875" customWidth="1"/>
    <col min="11535" max="11535" width="6.42578125" customWidth="1"/>
    <col min="11536" max="11536" width="23.85546875" customWidth="1"/>
    <col min="11537" max="11537" width="12.85546875" customWidth="1"/>
    <col min="11538" max="11539" width="10.5703125" customWidth="1"/>
    <col min="11540" max="11540" width="15.140625" customWidth="1"/>
    <col min="11541" max="11543" width="9.28515625" customWidth="1"/>
    <col min="11544" max="11544" width="12.42578125" customWidth="1"/>
    <col min="11545" max="11545" width="12.85546875" customWidth="1"/>
    <col min="11546" max="11550" width="9.28515625" customWidth="1"/>
    <col min="11551" max="11554" width="9.140625" customWidth="1"/>
    <col min="11778" max="11778" width="7" customWidth="1"/>
    <col min="11779" max="11779" width="54.42578125" customWidth="1"/>
    <col min="11780" max="11780" width="5.7109375" customWidth="1"/>
    <col min="11781" max="11781" width="1.7109375" customWidth="1"/>
    <col min="11782" max="11783" width="5.7109375" customWidth="1"/>
    <col min="11784" max="11784" width="1.7109375" customWidth="1"/>
    <col min="11785" max="11786" width="5.7109375" customWidth="1"/>
    <col min="11787" max="11787" width="13.7109375" customWidth="1"/>
    <col min="11788" max="11788" width="10.7109375" customWidth="1"/>
    <col min="11789" max="11789" width="9.85546875" customWidth="1"/>
    <col min="11790" max="11790" width="12.85546875" customWidth="1"/>
    <col min="11791" max="11791" width="6.42578125" customWidth="1"/>
    <col min="11792" max="11792" width="23.85546875" customWidth="1"/>
    <col min="11793" max="11793" width="12.85546875" customWidth="1"/>
    <col min="11794" max="11795" width="10.5703125" customWidth="1"/>
    <col min="11796" max="11796" width="15.140625" customWidth="1"/>
    <col min="11797" max="11799" width="9.28515625" customWidth="1"/>
    <col min="11800" max="11800" width="12.42578125" customWidth="1"/>
    <col min="11801" max="11801" width="12.85546875" customWidth="1"/>
    <col min="11802" max="11806" width="9.28515625" customWidth="1"/>
    <col min="11807" max="11810" width="9.140625" customWidth="1"/>
    <col min="12034" max="12034" width="7" customWidth="1"/>
    <col min="12035" max="12035" width="54.42578125" customWidth="1"/>
    <col min="12036" max="12036" width="5.7109375" customWidth="1"/>
    <col min="12037" max="12037" width="1.7109375" customWidth="1"/>
    <col min="12038" max="12039" width="5.7109375" customWidth="1"/>
    <col min="12040" max="12040" width="1.7109375" customWidth="1"/>
    <col min="12041" max="12042" width="5.7109375" customWidth="1"/>
    <col min="12043" max="12043" width="13.7109375" customWidth="1"/>
    <col min="12044" max="12044" width="10.7109375" customWidth="1"/>
    <col min="12045" max="12045" width="9.85546875" customWidth="1"/>
    <col min="12046" max="12046" width="12.85546875" customWidth="1"/>
    <col min="12047" max="12047" width="6.42578125" customWidth="1"/>
    <col min="12048" max="12048" width="23.85546875" customWidth="1"/>
    <col min="12049" max="12049" width="12.85546875" customWidth="1"/>
    <col min="12050" max="12051" width="10.5703125" customWidth="1"/>
    <col min="12052" max="12052" width="15.140625" customWidth="1"/>
    <col min="12053" max="12055" width="9.28515625" customWidth="1"/>
    <col min="12056" max="12056" width="12.42578125" customWidth="1"/>
    <col min="12057" max="12057" width="12.85546875" customWidth="1"/>
    <col min="12058" max="12062" width="9.28515625" customWidth="1"/>
    <col min="12063" max="12066" width="9.140625" customWidth="1"/>
    <col min="12290" max="12290" width="7" customWidth="1"/>
    <col min="12291" max="12291" width="54.42578125" customWidth="1"/>
    <col min="12292" max="12292" width="5.7109375" customWidth="1"/>
    <col min="12293" max="12293" width="1.7109375" customWidth="1"/>
    <col min="12294" max="12295" width="5.7109375" customWidth="1"/>
    <col min="12296" max="12296" width="1.7109375" customWidth="1"/>
    <col min="12297" max="12298" width="5.7109375" customWidth="1"/>
    <col min="12299" max="12299" width="13.7109375" customWidth="1"/>
    <col min="12300" max="12300" width="10.7109375" customWidth="1"/>
    <col min="12301" max="12301" width="9.85546875" customWidth="1"/>
    <col min="12302" max="12302" width="12.85546875" customWidth="1"/>
    <col min="12303" max="12303" width="6.42578125" customWidth="1"/>
    <col min="12304" max="12304" width="23.85546875" customWidth="1"/>
    <col min="12305" max="12305" width="12.85546875" customWidth="1"/>
    <col min="12306" max="12307" width="10.5703125" customWidth="1"/>
    <col min="12308" max="12308" width="15.140625" customWidth="1"/>
    <col min="12309" max="12311" width="9.28515625" customWidth="1"/>
    <col min="12312" max="12312" width="12.42578125" customWidth="1"/>
    <col min="12313" max="12313" width="12.85546875" customWidth="1"/>
    <col min="12314" max="12318" width="9.28515625" customWidth="1"/>
    <col min="12319" max="12322" width="9.140625" customWidth="1"/>
    <col min="12546" max="12546" width="7" customWidth="1"/>
    <col min="12547" max="12547" width="54.42578125" customWidth="1"/>
    <col min="12548" max="12548" width="5.7109375" customWidth="1"/>
    <col min="12549" max="12549" width="1.7109375" customWidth="1"/>
    <col min="12550" max="12551" width="5.7109375" customWidth="1"/>
    <col min="12552" max="12552" width="1.7109375" customWidth="1"/>
    <col min="12553" max="12554" width="5.7109375" customWidth="1"/>
    <col min="12555" max="12555" width="13.7109375" customWidth="1"/>
    <col min="12556" max="12556" width="10.7109375" customWidth="1"/>
    <col min="12557" max="12557" width="9.85546875" customWidth="1"/>
    <col min="12558" max="12558" width="12.85546875" customWidth="1"/>
    <col min="12559" max="12559" width="6.42578125" customWidth="1"/>
    <col min="12560" max="12560" width="23.85546875" customWidth="1"/>
    <col min="12561" max="12561" width="12.85546875" customWidth="1"/>
    <col min="12562" max="12563" width="10.5703125" customWidth="1"/>
    <col min="12564" max="12564" width="15.140625" customWidth="1"/>
    <col min="12565" max="12567" width="9.28515625" customWidth="1"/>
    <col min="12568" max="12568" width="12.42578125" customWidth="1"/>
    <col min="12569" max="12569" width="12.85546875" customWidth="1"/>
    <col min="12570" max="12574" width="9.28515625" customWidth="1"/>
    <col min="12575" max="12578" width="9.140625" customWidth="1"/>
    <col min="12802" max="12802" width="7" customWidth="1"/>
    <col min="12803" max="12803" width="54.42578125" customWidth="1"/>
    <col min="12804" max="12804" width="5.7109375" customWidth="1"/>
    <col min="12805" max="12805" width="1.7109375" customWidth="1"/>
    <col min="12806" max="12807" width="5.7109375" customWidth="1"/>
    <col min="12808" max="12808" width="1.7109375" customWidth="1"/>
    <col min="12809" max="12810" width="5.7109375" customWidth="1"/>
    <col min="12811" max="12811" width="13.7109375" customWidth="1"/>
    <col min="12812" max="12812" width="10.7109375" customWidth="1"/>
    <col min="12813" max="12813" width="9.85546875" customWidth="1"/>
    <col min="12814" max="12814" width="12.85546875" customWidth="1"/>
    <col min="12815" max="12815" width="6.42578125" customWidth="1"/>
    <col min="12816" max="12816" width="23.85546875" customWidth="1"/>
    <col min="12817" max="12817" width="12.85546875" customWidth="1"/>
    <col min="12818" max="12819" width="10.5703125" customWidth="1"/>
    <col min="12820" max="12820" width="15.140625" customWidth="1"/>
    <col min="12821" max="12823" width="9.28515625" customWidth="1"/>
    <col min="12824" max="12824" width="12.42578125" customWidth="1"/>
    <col min="12825" max="12825" width="12.85546875" customWidth="1"/>
    <col min="12826" max="12830" width="9.28515625" customWidth="1"/>
    <col min="12831" max="12834" width="9.140625" customWidth="1"/>
    <col min="13058" max="13058" width="7" customWidth="1"/>
    <col min="13059" max="13059" width="54.42578125" customWidth="1"/>
    <col min="13060" max="13060" width="5.7109375" customWidth="1"/>
    <col min="13061" max="13061" width="1.7109375" customWidth="1"/>
    <col min="13062" max="13063" width="5.7109375" customWidth="1"/>
    <col min="13064" max="13064" width="1.7109375" customWidth="1"/>
    <col min="13065" max="13066" width="5.7109375" customWidth="1"/>
    <col min="13067" max="13067" width="13.7109375" customWidth="1"/>
    <col min="13068" max="13068" width="10.7109375" customWidth="1"/>
    <col min="13069" max="13069" width="9.85546875" customWidth="1"/>
    <col min="13070" max="13070" width="12.85546875" customWidth="1"/>
    <col min="13071" max="13071" width="6.42578125" customWidth="1"/>
    <col min="13072" max="13072" width="23.85546875" customWidth="1"/>
    <col min="13073" max="13073" width="12.85546875" customWidth="1"/>
    <col min="13074" max="13075" width="10.5703125" customWidth="1"/>
    <col min="13076" max="13076" width="15.140625" customWidth="1"/>
    <col min="13077" max="13079" width="9.28515625" customWidth="1"/>
    <col min="13080" max="13080" width="12.42578125" customWidth="1"/>
    <col min="13081" max="13081" width="12.85546875" customWidth="1"/>
    <col min="13082" max="13086" width="9.28515625" customWidth="1"/>
    <col min="13087" max="13090" width="9.140625" customWidth="1"/>
    <col min="13314" max="13314" width="7" customWidth="1"/>
    <col min="13315" max="13315" width="54.42578125" customWidth="1"/>
    <col min="13316" max="13316" width="5.7109375" customWidth="1"/>
    <col min="13317" max="13317" width="1.7109375" customWidth="1"/>
    <col min="13318" max="13319" width="5.7109375" customWidth="1"/>
    <col min="13320" max="13320" width="1.7109375" customWidth="1"/>
    <col min="13321" max="13322" width="5.7109375" customWidth="1"/>
    <col min="13323" max="13323" width="13.7109375" customWidth="1"/>
    <col min="13324" max="13324" width="10.7109375" customWidth="1"/>
    <col min="13325" max="13325" width="9.85546875" customWidth="1"/>
    <col min="13326" max="13326" width="12.85546875" customWidth="1"/>
    <col min="13327" max="13327" width="6.42578125" customWidth="1"/>
    <col min="13328" max="13328" width="23.85546875" customWidth="1"/>
    <col min="13329" max="13329" width="12.85546875" customWidth="1"/>
    <col min="13330" max="13331" width="10.5703125" customWidth="1"/>
    <col min="13332" max="13332" width="15.140625" customWidth="1"/>
    <col min="13333" max="13335" width="9.28515625" customWidth="1"/>
    <col min="13336" max="13336" width="12.42578125" customWidth="1"/>
    <col min="13337" max="13337" width="12.85546875" customWidth="1"/>
    <col min="13338" max="13342" width="9.28515625" customWidth="1"/>
    <col min="13343" max="13346" width="9.140625" customWidth="1"/>
    <col min="13570" max="13570" width="7" customWidth="1"/>
    <col min="13571" max="13571" width="54.42578125" customWidth="1"/>
    <col min="13572" max="13572" width="5.7109375" customWidth="1"/>
    <col min="13573" max="13573" width="1.7109375" customWidth="1"/>
    <col min="13574" max="13575" width="5.7109375" customWidth="1"/>
    <col min="13576" max="13576" width="1.7109375" customWidth="1"/>
    <col min="13577" max="13578" width="5.7109375" customWidth="1"/>
    <col min="13579" max="13579" width="13.7109375" customWidth="1"/>
    <col min="13580" max="13580" width="10.7109375" customWidth="1"/>
    <col min="13581" max="13581" width="9.85546875" customWidth="1"/>
    <col min="13582" max="13582" width="12.85546875" customWidth="1"/>
    <col min="13583" max="13583" width="6.42578125" customWidth="1"/>
    <col min="13584" max="13584" width="23.85546875" customWidth="1"/>
    <col min="13585" max="13585" width="12.85546875" customWidth="1"/>
    <col min="13586" max="13587" width="10.5703125" customWidth="1"/>
    <col min="13588" max="13588" width="15.140625" customWidth="1"/>
    <col min="13589" max="13591" width="9.28515625" customWidth="1"/>
    <col min="13592" max="13592" width="12.42578125" customWidth="1"/>
    <col min="13593" max="13593" width="12.85546875" customWidth="1"/>
    <col min="13594" max="13598" width="9.28515625" customWidth="1"/>
    <col min="13599" max="13602" width="9.140625" customWidth="1"/>
    <col min="13826" max="13826" width="7" customWidth="1"/>
    <col min="13827" max="13827" width="54.42578125" customWidth="1"/>
    <col min="13828" max="13828" width="5.7109375" customWidth="1"/>
    <col min="13829" max="13829" width="1.7109375" customWidth="1"/>
    <col min="13830" max="13831" width="5.7109375" customWidth="1"/>
    <col min="13832" max="13832" width="1.7109375" customWidth="1"/>
    <col min="13833" max="13834" width="5.7109375" customWidth="1"/>
    <col min="13835" max="13835" width="13.7109375" customWidth="1"/>
    <col min="13836" max="13836" width="10.7109375" customWidth="1"/>
    <col min="13837" max="13837" width="9.85546875" customWidth="1"/>
    <col min="13838" max="13838" width="12.85546875" customWidth="1"/>
    <col min="13839" max="13839" width="6.42578125" customWidth="1"/>
    <col min="13840" max="13840" width="23.85546875" customWidth="1"/>
    <col min="13841" max="13841" width="12.85546875" customWidth="1"/>
    <col min="13842" max="13843" width="10.5703125" customWidth="1"/>
    <col min="13844" max="13844" width="15.140625" customWidth="1"/>
    <col min="13845" max="13847" width="9.28515625" customWidth="1"/>
    <col min="13848" max="13848" width="12.42578125" customWidth="1"/>
    <col min="13849" max="13849" width="12.85546875" customWidth="1"/>
    <col min="13850" max="13854" width="9.28515625" customWidth="1"/>
    <col min="13855" max="13858" width="9.140625" customWidth="1"/>
    <col min="14082" max="14082" width="7" customWidth="1"/>
    <col min="14083" max="14083" width="54.42578125" customWidth="1"/>
    <col min="14084" max="14084" width="5.7109375" customWidth="1"/>
    <col min="14085" max="14085" width="1.7109375" customWidth="1"/>
    <col min="14086" max="14087" width="5.7109375" customWidth="1"/>
    <col min="14088" max="14088" width="1.7109375" customWidth="1"/>
    <col min="14089" max="14090" width="5.7109375" customWidth="1"/>
    <col min="14091" max="14091" width="13.7109375" customWidth="1"/>
    <col min="14092" max="14092" width="10.7109375" customWidth="1"/>
    <col min="14093" max="14093" width="9.85546875" customWidth="1"/>
    <col min="14094" max="14094" width="12.85546875" customWidth="1"/>
    <col min="14095" max="14095" width="6.42578125" customWidth="1"/>
    <col min="14096" max="14096" width="23.85546875" customWidth="1"/>
    <col min="14097" max="14097" width="12.85546875" customWidth="1"/>
    <col min="14098" max="14099" width="10.5703125" customWidth="1"/>
    <col min="14100" max="14100" width="15.140625" customWidth="1"/>
    <col min="14101" max="14103" width="9.28515625" customWidth="1"/>
    <col min="14104" max="14104" width="12.42578125" customWidth="1"/>
    <col min="14105" max="14105" width="12.85546875" customWidth="1"/>
    <col min="14106" max="14110" width="9.28515625" customWidth="1"/>
    <col min="14111" max="14114" width="9.140625" customWidth="1"/>
    <col min="14338" max="14338" width="7" customWidth="1"/>
    <col min="14339" max="14339" width="54.42578125" customWidth="1"/>
    <col min="14340" max="14340" width="5.7109375" customWidth="1"/>
    <col min="14341" max="14341" width="1.7109375" customWidth="1"/>
    <col min="14342" max="14343" width="5.7109375" customWidth="1"/>
    <col min="14344" max="14344" width="1.7109375" customWidth="1"/>
    <col min="14345" max="14346" width="5.7109375" customWidth="1"/>
    <col min="14347" max="14347" width="13.7109375" customWidth="1"/>
    <col min="14348" max="14348" width="10.7109375" customWidth="1"/>
    <col min="14349" max="14349" width="9.85546875" customWidth="1"/>
    <col min="14350" max="14350" width="12.85546875" customWidth="1"/>
    <col min="14351" max="14351" width="6.42578125" customWidth="1"/>
    <col min="14352" max="14352" width="23.85546875" customWidth="1"/>
    <col min="14353" max="14353" width="12.85546875" customWidth="1"/>
    <col min="14354" max="14355" width="10.5703125" customWidth="1"/>
    <col min="14356" max="14356" width="15.140625" customWidth="1"/>
    <col min="14357" max="14359" width="9.28515625" customWidth="1"/>
    <col min="14360" max="14360" width="12.42578125" customWidth="1"/>
    <col min="14361" max="14361" width="12.85546875" customWidth="1"/>
    <col min="14362" max="14366" width="9.28515625" customWidth="1"/>
    <col min="14367" max="14370" width="9.140625" customWidth="1"/>
    <col min="14594" max="14594" width="7" customWidth="1"/>
    <col min="14595" max="14595" width="54.42578125" customWidth="1"/>
    <col min="14596" max="14596" width="5.7109375" customWidth="1"/>
    <col min="14597" max="14597" width="1.7109375" customWidth="1"/>
    <col min="14598" max="14599" width="5.7109375" customWidth="1"/>
    <col min="14600" max="14600" width="1.7109375" customWidth="1"/>
    <col min="14601" max="14602" width="5.7109375" customWidth="1"/>
    <col min="14603" max="14603" width="13.7109375" customWidth="1"/>
    <col min="14604" max="14604" width="10.7109375" customWidth="1"/>
    <col min="14605" max="14605" width="9.85546875" customWidth="1"/>
    <col min="14606" max="14606" width="12.85546875" customWidth="1"/>
    <col min="14607" max="14607" width="6.42578125" customWidth="1"/>
    <col min="14608" max="14608" width="23.85546875" customWidth="1"/>
    <col min="14609" max="14609" width="12.85546875" customWidth="1"/>
    <col min="14610" max="14611" width="10.5703125" customWidth="1"/>
    <col min="14612" max="14612" width="15.140625" customWidth="1"/>
    <col min="14613" max="14615" width="9.28515625" customWidth="1"/>
    <col min="14616" max="14616" width="12.42578125" customWidth="1"/>
    <col min="14617" max="14617" width="12.85546875" customWidth="1"/>
    <col min="14618" max="14622" width="9.28515625" customWidth="1"/>
    <col min="14623" max="14626" width="9.140625" customWidth="1"/>
    <col min="14850" max="14850" width="7" customWidth="1"/>
    <col min="14851" max="14851" width="54.42578125" customWidth="1"/>
    <col min="14852" max="14852" width="5.7109375" customWidth="1"/>
    <col min="14853" max="14853" width="1.7109375" customWidth="1"/>
    <col min="14854" max="14855" width="5.7109375" customWidth="1"/>
    <col min="14856" max="14856" width="1.7109375" customWidth="1"/>
    <col min="14857" max="14858" width="5.7109375" customWidth="1"/>
    <col min="14859" max="14859" width="13.7109375" customWidth="1"/>
    <col min="14860" max="14860" width="10.7109375" customWidth="1"/>
    <col min="14861" max="14861" width="9.85546875" customWidth="1"/>
    <col min="14862" max="14862" width="12.85546875" customWidth="1"/>
    <col min="14863" max="14863" width="6.42578125" customWidth="1"/>
    <col min="14864" max="14864" width="23.85546875" customWidth="1"/>
    <col min="14865" max="14865" width="12.85546875" customWidth="1"/>
    <col min="14866" max="14867" width="10.5703125" customWidth="1"/>
    <col min="14868" max="14868" width="15.140625" customWidth="1"/>
    <col min="14869" max="14871" width="9.28515625" customWidth="1"/>
    <col min="14872" max="14872" width="12.42578125" customWidth="1"/>
    <col min="14873" max="14873" width="12.85546875" customWidth="1"/>
    <col min="14874" max="14878" width="9.28515625" customWidth="1"/>
    <col min="14879" max="14882" width="9.140625" customWidth="1"/>
    <col min="15106" max="15106" width="7" customWidth="1"/>
    <col min="15107" max="15107" width="54.42578125" customWidth="1"/>
    <col min="15108" max="15108" width="5.7109375" customWidth="1"/>
    <col min="15109" max="15109" width="1.7109375" customWidth="1"/>
    <col min="15110" max="15111" width="5.7109375" customWidth="1"/>
    <col min="15112" max="15112" width="1.7109375" customWidth="1"/>
    <col min="15113" max="15114" width="5.7109375" customWidth="1"/>
    <col min="15115" max="15115" width="13.7109375" customWidth="1"/>
    <col min="15116" max="15116" width="10.7109375" customWidth="1"/>
    <col min="15117" max="15117" width="9.85546875" customWidth="1"/>
    <col min="15118" max="15118" width="12.85546875" customWidth="1"/>
    <col min="15119" max="15119" width="6.42578125" customWidth="1"/>
    <col min="15120" max="15120" width="23.85546875" customWidth="1"/>
    <col min="15121" max="15121" width="12.85546875" customWidth="1"/>
    <col min="15122" max="15123" width="10.5703125" customWidth="1"/>
    <col min="15124" max="15124" width="15.140625" customWidth="1"/>
    <col min="15125" max="15127" width="9.28515625" customWidth="1"/>
    <col min="15128" max="15128" width="12.42578125" customWidth="1"/>
    <col min="15129" max="15129" width="12.85546875" customWidth="1"/>
    <col min="15130" max="15134" width="9.28515625" customWidth="1"/>
    <col min="15135" max="15138" width="9.140625" customWidth="1"/>
    <col min="15362" max="15362" width="7" customWidth="1"/>
    <col min="15363" max="15363" width="54.42578125" customWidth="1"/>
    <col min="15364" max="15364" width="5.7109375" customWidth="1"/>
    <col min="15365" max="15365" width="1.7109375" customWidth="1"/>
    <col min="15366" max="15367" width="5.7109375" customWidth="1"/>
    <col min="15368" max="15368" width="1.7109375" customWidth="1"/>
    <col min="15369" max="15370" width="5.7109375" customWidth="1"/>
    <col min="15371" max="15371" width="13.7109375" customWidth="1"/>
    <col min="15372" max="15372" width="10.7109375" customWidth="1"/>
    <col min="15373" max="15373" width="9.85546875" customWidth="1"/>
    <col min="15374" max="15374" width="12.85546875" customWidth="1"/>
    <col min="15375" max="15375" width="6.42578125" customWidth="1"/>
    <col min="15376" max="15376" width="23.85546875" customWidth="1"/>
    <col min="15377" max="15377" width="12.85546875" customWidth="1"/>
    <col min="15378" max="15379" width="10.5703125" customWidth="1"/>
    <col min="15380" max="15380" width="15.140625" customWidth="1"/>
    <col min="15381" max="15383" width="9.28515625" customWidth="1"/>
    <col min="15384" max="15384" width="12.42578125" customWidth="1"/>
    <col min="15385" max="15385" width="12.85546875" customWidth="1"/>
    <col min="15386" max="15390" width="9.28515625" customWidth="1"/>
    <col min="15391" max="15394" width="9.140625" customWidth="1"/>
    <col min="15618" max="15618" width="7" customWidth="1"/>
    <col min="15619" max="15619" width="54.42578125" customWidth="1"/>
    <col min="15620" max="15620" width="5.7109375" customWidth="1"/>
    <col min="15621" max="15621" width="1.7109375" customWidth="1"/>
    <col min="15622" max="15623" width="5.7109375" customWidth="1"/>
    <col min="15624" max="15624" width="1.7109375" customWidth="1"/>
    <col min="15625" max="15626" width="5.7109375" customWidth="1"/>
    <col min="15627" max="15627" width="13.7109375" customWidth="1"/>
    <col min="15628" max="15628" width="10.7109375" customWidth="1"/>
    <col min="15629" max="15629" width="9.85546875" customWidth="1"/>
    <col min="15630" max="15630" width="12.85546875" customWidth="1"/>
    <col min="15631" max="15631" width="6.42578125" customWidth="1"/>
    <col min="15632" max="15632" width="23.85546875" customWidth="1"/>
    <col min="15633" max="15633" width="12.85546875" customWidth="1"/>
    <col min="15634" max="15635" width="10.5703125" customWidth="1"/>
    <col min="15636" max="15636" width="15.140625" customWidth="1"/>
    <col min="15637" max="15639" width="9.28515625" customWidth="1"/>
    <col min="15640" max="15640" width="12.42578125" customWidth="1"/>
    <col min="15641" max="15641" width="12.85546875" customWidth="1"/>
    <col min="15642" max="15646" width="9.28515625" customWidth="1"/>
    <col min="15647" max="15650" width="9.140625" customWidth="1"/>
    <col min="15874" max="15874" width="7" customWidth="1"/>
    <col min="15875" max="15875" width="54.42578125" customWidth="1"/>
    <col min="15876" max="15876" width="5.7109375" customWidth="1"/>
    <col min="15877" max="15877" width="1.7109375" customWidth="1"/>
    <col min="15878" max="15879" width="5.7109375" customWidth="1"/>
    <col min="15880" max="15880" width="1.7109375" customWidth="1"/>
    <col min="15881" max="15882" width="5.7109375" customWidth="1"/>
    <col min="15883" max="15883" width="13.7109375" customWidth="1"/>
    <col min="15884" max="15884" width="10.7109375" customWidth="1"/>
    <col min="15885" max="15885" width="9.85546875" customWidth="1"/>
    <col min="15886" max="15886" width="12.85546875" customWidth="1"/>
    <col min="15887" max="15887" width="6.42578125" customWidth="1"/>
    <col min="15888" max="15888" width="23.85546875" customWidth="1"/>
    <col min="15889" max="15889" width="12.85546875" customWidth="1"/>
    <col min="15890" max="15891" width="10.5703125" customWidth="1"/>
    <col min="15892" max="15892" width="15.140625" customWidth="1"/>
    <col min="15893" max="15895" width="9.28515625" customWidth="1"/>
    <col min="15896" max="15896" width="12.42578125" customWidth="1"/>
    <col min="15897" max="15897" width="12.85546875" customWidth="1"/>
    <col min="15898" max="15902" width="9.28515625" customWidth="1"/>
    <col min="15903" max="15906" width="9.140625" customWidth="1"/>
    <col min="16130" max="16130" width="7" customWidth="1"/>
    <col min="16131" max="16131" width="54.42578125" customWidth="1"/>
    <col min="16132" max="16132" width="5.7109375" customWidth="1"/>
    <col min="16133" max="16133" width="1.7109375" customWidth="1"/>
    <col min="16134" max="16135" width="5.7109375" customWidth="1"/>
    <col min="16136" max="16136" width="1.7109375" customWidth="1"/>
    <col min="16137" max="16138" width="5.7109375" customWidth="1"/>
    <col min="16139" max="16139" width="13.7109375" customWidth="1"/>
    <col min="16140" max="16140" width="10.7109375" customWidth="1"/>
    <col min="16141" max="16141" width="9.85546875" customWidth="1"/>
    <col min="16142" max="16142" width="12.85546875" customWidth="1"/>
    <col min="16143" max="16143" width="6.42578125" customWidth="1"/>
    <col min="16144" max="16144" width="23.85546875" customWidth="1"/>
    <col min="16145" max="16145" width="12.85546875" customWidth="1"/>
    <col min="16146" max="16147" width="10.5703125" customWidth="1"/>
    <col min="16148" max="16148" width="15.140625" customWidth="1"/>
    <col min="16149" max="16151" width="9.28515625" customWidth="1"/>
    <col min="16152" max="16152" width="12.42578125" customWidth="1"/>
    <col min="16153" max="16153" width="12.85546875" customWidth="1"/>
    <col min="16154" max="16158" width="9.28515625" customWidth="1"/>
    <col min="16159" max="16162" width="9.140625" customWidth="1"/>
  </cols>
  <sheetData>
    <row r="1" spans="1:34" ht="69.95" customHeight="1">
      <c r="A1" s="878" t="s">
        <v>692</v>
      </c>
      <c r="B1" s="879"/>
      <c r="C1" s="879"/>
      <c r="D1" s="879"/>
      <c r="E1" s="879"/>
      <c r="F1" s="879"/>
      <c r="G1" s="879"/>
      <c r="H1" s="879"/>
      <c r="I1" s="879"/>
      <c r="J1" s="879"/>
      <c r="K1" s="879"/>
      <c r="L1" s="879"/>
      <c r="M1" s="879"/>
      <c r="N1" s="879"/>
      <c r="O1" s="879"/>
      <c r="P1" s="880"/>
      <c r="Q1" s="137"/>
      <c r="R1" s="235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</row>
    <row r="2" spans="1:34" ht="24.95" customHeight="1">
      <c r="A2" s="555" t="s">
        <v>1</v>
      </c>
      <c r="B2" s="191" t="s">
        <v>91</v>
      </c>
      <c r="C2" s="881" t="s">
        <v>133</v>
      </c>
      <c r="D2" s="882"/>
      <c r="E2" s="882"/>
      <c r="F2" s="882"/>
      <c r="G2" s="882"/>
      <c r="H2" s="882"/>
      <c r="I2" s="882"/>
      <c r="J2" s="882"/>
      <c r="K2" s="882"/>
      <c r="L2" s="882"/>
      <c r="M2" s="883"/>
      <c r="N2" s="480" t="s">
        <v>132</v>
      </c>
      <c r="O2" s="192" t="s">
        <v>58</v>
      </c>
      <c r="P2" s="556" t="s">
        <v>131</v>
      </c>
      <c r="Q2" s="138"/>
      <c r="R2" s="122"/>
      <c r="S2" s="23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</row>
    <row r="3" spans="1:34">
      <c r="A3" s="557" t="s">
        <v>5</v>
      </c>
      <c r="B3" s="310" t="s">
        <v>27</v>
      </c>
      <c r="C3" s="459"/>
      <c r="D3" s="311"/>
      <c r="E3" s="463"/>
      <c r="F3" s="471"/>
      <c r="G3" s="311"/>
      <c r="H3" s="463"/>
      <c r="I3" s="311"/>
      <c r="J3" s="311"/>
      <c r="K3" s="311"/>
      <c r="L3" s="311"/>
      <c r="M3" s="311"/>
      <c r="N3" s="481"/>
      <c r="O3" s="312"/>
      <c r="P3" s="558"/>
    </row>
    <row r="4" spans="1:34">
      <c r="A4" s="559" t="s">
        <v>96</v>
      </c>
      <c r="B4" s="302" t="s">
        <v>215</v>
      </c>
      <c r="C4" s="460"/>
      <c r="D4" s="303"/>
      <c r="E4" s="464"/>
      <c r="F4" s="472"/>
      <c r="G4" s="303"/>
      <c r="H4" s="464"/>
      <c r="I4" s="303"/>
      <c r="J4" s="303"/>
      <c r="K4" s="303"/>
      <c r="L4" s="303"/>
      <c r="M4" s="303"/>
      <c r="N4" s="482"/>
      <c r="O4" s="313"/>
      <c r="P4" s="560"/>
    </row>
    <row r="5" spans="1:34" s="112" customFormat="1" ht="15" customHeight="1">
      <c r="A5" s="561" t="s">
        <v>216</v>
      </c>
      <c r="B5" s="308" t="s">
        <v>580</v>
      </c>
      <c r="C5" s="212"/>
      <c r="D5" s="527"/>
      <c r="E5" s="465"/>
      <c r="F5" s="212"/>
      <c r="G5" s="527"/>
      <c r="H5" s="465"/>
      <c r="I5" s="527"/>
      <c r="J5" s="206" t="s">
        <v>138</v>
      </c>
      <c r="K5" s="197" t="s">
        <v>95</v>
      </c>
      <c r="L5" s="198" t="s">
        <v>100</v>
      </c>
      <c r="M5" s="198"/>
      <c r="N5" s="483" t="s">
        <v>92</v>
      </c>
      <c r="O5" s="309"/>
      <c r="P5" s="884"/>
      <c r="Q5" s="142">
        <f>N7</f>
        <v>18</v>
      </c>
      <c r="R5" s="240"/>
    </row>
    <row r="6" spans="1:34">
      <c r="A6" s="561"/>
      <c r="B6" s="123"/>
      <c r="C6" s="212"/>
      <c r="D6" s="527"/>
      <c r="E6" s="465"/>
      <c r="F6" s="212"/>
      <c r="G6" s="527"/>
      <c r="H6" s="465"/>
      <c r="I6" s="198"/>
      <c r="J6" s="197">
        <v>6</v>
      </c>
      <c r="K6" s="197">
        <v>3</v>
      </c>
      <c r="L6" s="228">
        <v>1</v>
      </c>
      <c r="M6" s="198"/>
      <c r="N6" s="483">
        <f>J6*K6*L6</f>
        <v>18</v>
      </c>
      <c r="O6" s="194" t="s">
        <v>581</v>
      </c>
      <c r="P6" s="884"/>
    </row>
    <row r="7" spans="1:34">
      <c r="A7" s="562"/>
      <c r="B7" s="124"/>
      <c r="C7" s="213"/>
      <c r="D7" s="299"/>
      <c r="E7" s="466"/>
      <c r="F7" s="213"/>
      <c r="G7" s="200"/>
      <c r="H7" s="466"/>
      <c r="I7" s="200"/>
      <c r="J7" s="213"/>
      <c r="K7" s="214"/>
      <c r="L7" s="201"/>
      <c r="M7" s="201"/>
      <c r="N7" s="484">
        <f>N6</f>
        <v>18</v>
      </c>
      <c r="O7" s="229" t="s">
        <v>581</v>
      </c>
      <c r="P7" s="884"/>
    </row>
    <row r="8" spans="1:34" s="112" customFormat="1" ht="36">
      <c r="A8" s="563" t="s">
        <v>217</v>
      </c>
      <c r="B8" s="126" t="s">
        <v>582</v>
      </c>
      <c r="C8" s="231"/>
      <c r="D8" s="301"/>
      <c r="E8" s="467"/>
      <c r="F8" s="231"/>
      <c r="G8" s="215"/>
      <c r="H8" s="467"/>
      <c r="I8" s="215"/>
      <c r="J8" s="231" t="s">
        <v>100</v>
      </c>
      <c r="K8" s="318" t="s">
        <v>139</v>
      </c>
      <c r="L8" s="208"/>
      <c r="M8" s="208"/>
      <c r="N8" s="485" t="s">
        <v>92</v>
      </c>
      <c r="O8" s="230"/>
      <c r="P8" s="885"/>
      <c r="Q8" s="142">
        <f>N10</f>
        <v>12</v>
      </c>
      <c r="R8" s="240"/>
    </row>
    <row r="9" spans="1:34">
      <c r="A9" s="561"/>
      <c r="B9" s="123" t="s">
        <v>142</v>
      </c>
      <c r="C9" s="212"/>
      <c r="D9" s="527"/>
      <c r="E9" s="465"/>
      <c r="F9" s="212"/>
      <c r="G9" s="527"/>
      <c r="H9" s="465"/>
      <c r="I9" s="527"/>
      <c r="J9" s="212">
        <v>1</v>
      </c>
      <c r="K9" s="211">
        <v>12</v>
      </c>
      <c r="L9" s="198"/>
      <c r="M9" s="198"/>
      <c r="N9" s="483">
        <f>K9*J9</f>
        <v>12</v>
      </c>
      <c r="O9" s="194" t="s">
        <v>583</v>
      </c>
      <c r="P9" s="885"/>
    </row>
    <row r="10" spans="1:34">
      <c r="A10" s="562"/>
      <c r="B10" s="124"/>
      <c r="C10" s="213"/>
      <c r="D10" s="299"/>
      <c r="E10" s="466"/>
      <c r="F10" s="213"/>
      <c r="G10" s="200"/>
      <c r="H10" s="466"/>
      <c r="I10" s="200"/>
      <c r="J10" s="213"/>
      <c r="K10" s="214"/>
      <c r="L10" s="201"/>
      <c r="M10" s="201"/>
      <c r="N10" s="484">
        <f>SUM(N9:N9)</f>
        <v>12</v>
      </c>
      <c r="O10" s="229" t="s">
        <v>583</v>
      </c>
      <c r="P10" s="885"/>
    </row>
    <row r="11" spans="1:34" s="112" customFormat="1">
      <c r="A11" s="563" t="s">
        <v>218</v>
      </c>
      <c r="B11" s="126" t="s">
        <v>584</v>
      </c>
      <c r="C11" s="231"/>
      <c r="D11" s="301"/>
      <c r="E11" s="467"/>
      <c r="F11" s="231"/>
      <c r="G11" s="215"/>
      <c r="H11" s="467"/>
      <c r="I11" s="215"/>
      <c r="J11" s="231" t="s">
        <v>100</v>
      </c>
      <c r="K11" s="318" t="s">
        <v>139</v>
      </c>
      <c r="L11" s="208"/>
      <c r="M11" s="208"/>
      <c r="N11" s="485" t="s">
        <v>92</v>
      </c>
      <c r="O11" s="230"/>
      <c r="P11" s="884"/>
      <c r="Q11" s="142">
        <f>N13</f>
        <v>12</v>
      </c>
      <c r="R11" s="240"/>
    </row>
    <row r="12" spans="1:34">
      <c r="A12" s="561"/>
      <c r="B12" s="123" t="s">
        <v>410</v>
      </c>
      <c r="C12" s="212"/>
      <c r="D12" s="564"/>
      <c r="E12" s="465"/>
      <c r="F12" s="212"/>
      <c r="G12" s="527"/>
      <c r="H12" s="465"/>
      <c r="I12" s="527"/>
      <c r="J12" s="212">
        <v>1</v>
      </c>
      <c r="K12" s="211">
        <v>12</v>
      </c>
      <c r="L12" s="198"/>
      <c r="M12" s="198"/>
      <c r="N12" s="483">
        <f>K12*J12</f>
        <v>12</v>
      </c>
      <c r="O12" s="194" t="s">
        <v>583</v>
      </c>
      <c r="P12" s="884"/>
    </row>
    <row r="13" spans="1:34">
      <c r="A13" s="562"/>
      <c r="B13" s="124"/>
      <c r="C13" s="213"/>
      <c r="D13" s="299"/>
      <c r="E13" s="466"/>
      <c r="F13" s="213"/>
      <c r="G13" s="200"/>
      <c r="H13" s="466"/>
      <c r="I13" s="200"/>
      <c r="J13" s="213"/>
      <c r="K13" s="214"/>
      <c r="L13" s="201"/>
      <c r="M13" s="201"/>
      <c r="N13" s="484">
        <f>N12</f>
        <v>12</v>
      </c>
      <c r="O13" s="229" t="s">
        <v>583</v>
      </c>
      <c r="P13" s="884"/>
      <c r="Q13" s="139"/>
    </row>
    <row r="14" spans="1:34" s="112" customFormat="1" ht="36">
      <c r="A14" s="563" t="s">
        <v>219</v>
      </c>
      <c r="B14" s="126" t="s">
        <v>585</v>
      </c>
      <c r="C14" s="231"/>
      <c r="D14" s="301"/>
      <c r="E14" s="467"/>
      <c r="F14" s="231"/>
      <c r="G14" s="215"/>
      <c r="H14" s="467"/>
      <c r="I14" s="215"/>
      <c r="J14" s="231" t="s">
        <v>100</v>
      </c>
      <c r="K14" s="318" t="s">
        <v>139</v>
      </c>
      <c r="L14" s="208"/>
      <c r="M14" s="208"/>
      <c r="N14" s="485" t="s">
        <v>92</v>
      </c>
      <c r="O14" s="230"/>
      <c r="P14" s="885"/>
      <c r="Q14" s="142">
        <f>N16</f>
        <v>12</v>
      </c>
      <c r="R14" s="240"/>
    </row>
    <row r="15" spans="1:34">
      <c r="A15" s="561"/>
      <c r="B15" s="123" t="s">
        <v>410</v>
      </c>
      <c r="C15" s="212"/>
      <c r="D15" s="564"/>
      <c r="E15" s="465"/>
      <c r="F15" s="212"/>
      <c r="G15" s="527"/>
      <c r="H15" s="465"/>
      <c r="I15" s="527"/>
      <c r="J15" s="212">
        <v>1</v>
      </c>
      <c r="K15" s="211">
        <v>12</v>
      </c>
      <c r="L15" s="198"/>
      <c r="M15" s="198"/>
      <c r="N15" s="483">
        <f>K15*J15</f>
        <v>12</v>
      </c>
      <c r="O15" s="194" t="s">
        <v>583</v>
      </c>
      <c r="P15" s="885"/>
    </row>
    <row r="16" spans="1:34">
      <c r="A16" s="562"/>
      <c r="B16" s="124"/>
      <c r="C16" s="213"/>
      <c r="D16" s="299"/>
      <c r="E16" s="466"/>
      <c r="F16" s="213"/>
      <c r="G16" s="200"/>
      <c r="H16" s="466"/>
      <c r="I16" s="200"/>
      <c r="J16" s="213"/>
      <c r="K16" s="214"/>
      <c r="L16" s="201"/>
      <c r="M16" s="201"/>
      <c r="N16" s="484">
        <f>N15</f>
        <v>12</v>
      </c>
      <c r="O16" s="229" t="s">
        <v>583</v>
      </c>
      <c r="P16" s="885"/>
    </row>
    <row r="17" spans="1:18" s="112" customFormat="1" ht="36">
      <c r="A17" s="563" t="s">
        <v>220</v>
      </c>
      <c r="B17" s="126" t="s">
        <v>586</v>
      </c>
      <c r="C17" s="231"/>
      <c r="D17" s="301"/>
      <c r="E17" s="467"/>
      <c r="F17" s="231"/>
      <c r="G17" s="215"/>
      <c r="H17" s="467"/>
      <c r="I17" s="215"/>
      <c r="J17" s="231" t="s">
        <v>100</v>
      </c>
      <c r="K17" s="318" t="s">
        <v>139</v>
      </c>
      <c r="L17" s="208"/>
      <c r="M17" s="208"/>
      <c r="N17" s="485" t="s">
        <v>92</v>
      </c>
      <c r="O17" s="230"/>
      <c r="P17" s="885"/>
      <c r="Q17" s="142">
        <f>N19</f>
        <v>12</v>
      </c>
      <c r="R17" s="240"/>
    </row>
    <row r="18" spans="1:18">
      <c r="A18" s="561"/>
      <c r="B18" s="123" t="s">
        <v>410</v>
      </c>
      <c r="C18" s="212"/>
      <c r="D18" s="564"/>
      <c r="E18" s="465"/>
      <c r="F18" s="212"/>
      <c r="G18" s="527"/>
      <c r="H18" s="465"/>
      <c r="I18" s="527"/>
      <c r="J18" s="212">
        <v>1</v>
      </c>
      <c r="K18" s="211">
        <v>12</v>
      </c>
      <c r="L18" s="198"/>
      <c r="M18" s="198"/>
      <c r="N18" s="483">
        <f>K18*J18</f>
        <v>12</v>
      </c>
      <c r="O18" s="194" t="s">
        <v>583</v>
      </c>
      <c r="P18" s="885"/>
    </row>
    <row r="19" spans="1:18">
      <c r="A19" s="562"/>
      <c r="B19" s="124"/>
      <c r="C19" s="213"/>
      <c r="D19" s="299"/>
      <c r="E19" s="466"/>
      <c r="F19" s="213"/>
      <c r="G19" s="200"/>
      <c r="H19" s="466"/>
      <c r="I19" s="200"/>
      <c r="J19" s="213"/>
      <c r="K19" s="214"/>
      <c r="L19" s="201"/>
      <c r="M19" s="201"/>
      <c r="N19" s="484">
        <f>N18</f>
        <v>12</v>
      </c>
      <c r="O19" s="229" t="s">
        <v>583</v>
      </c>
      <c r="P19" s="885"/>
    </row>
    <row r="20" spans="1:18" s="112" customFormat="1" ht="36">
      <c r="A20" s="563" t="s">
        <v>221</v>
      </c>
      <c r="B20" s="126" t="s">
        <v>587</v>
      </c>
      <c r="C20" s="231"/>
      <c r="D20" s="301"/>
      <c r="E20" s="467"/>
      <c r="F20" s="231"/>
      <c r="G20" s="215"/>
      <c r="H20" s="467"/>
      <c r="I20" s="215"/>
      <c r="J20" s="231" t="s">
        <v>93</v>
      </c>
      <c r="K20" s="318"/>
      <c r="L20" s="208"/>
      <c r="M20" s="208"/>
      <c r="N20" s="485" t="s">
        <v>92</v>
      </c>
      <c r="O20" s="230"/>
      <c r="P20" s="885"/>
      <c r="Q20" s="142">
        <f>N22</f>
        <v>25</v>
      </c>
      <c r="R20" s="240"/>
    </row>
    <row r="21" spans="1:18">
      <c r="A21" s="561"/>
      <c r="B21" s="123" t="s">
        <v>410</v>
      </c>
      <c r="C21" s="212"/>
      <c r="D21" s="564"/>
      <c r="E21" s="465"/>
      <c r="F21" s="212"/>
      <c r="G21" s="527"/>
      <c r="H21" s="465"/>
      <c r="I21" s="527"/>
      <c r="J21" s="206">
        <v>25</v>
      </c>
      <c r="K21" s="211"/>
      <c r="L21" s="198"/>
      <c r="M21" s="198"/>
      <c r="N21" s="483">
        <f>J21</f>
        <v>25</v>
      </c>
      <c r="O21" s="194" t="s">
        <v>430</v>
      </c>
      <c r="P21" s="885"/>
    </row>
    <row r="22" spans="1:18">
      <c r="A22" s="562"/>
      <c r="B22" s="124"/>
      <c r="C22" s="213"/>
      <c r="D22" s="299"/>
      <c r="E22" s="466"/>
      <c r="F22" s="213"/>
      <c r="G22" s="200"/>
      <c r="H22" s="466"/>
      <c r="I22" s="200"/>
      <c r="J22" s="213"/>
      <c r="K22" s="214"/>
      <c r="L22" s="201"/>
      <c r="M22" s="201"/>
      <c r="N22" s="484">
        <f>N21</f>
        <v>25</v>
      </c>
      <c r="O22" s="229" t="s">
        <v>430</v>
      </c>
      <c r="P22" s="885"/>
    </row>
    <row r="23" spans="1:18" s="112" customFormat="1" ht="36">
      <c r="A23" s="563" t="s">
        <v>222</v>
      </c>
      <c r="B23" s="126" t="s">
        <v>588</v>
      </c>
      <c r="C23" s="231"/>
      <c r="D23" s="301"/>
      <c r="E23" s="467"/>
      <c r="F23" s="231"/>
      <c r="G23" s="215"/>
      <c r="H23" s="467"/>
      <c r="I23" s="215"/>
      <c r="J23" s="231" t="s">
        <v>93</v>
      </c>
      <c r="K23" s="318"/>
      <c r="L23" s="208"/>
      <c r="M23" s="208"/>
      <c r="N23" s="485" t="s">
        <v>92</v>
      </c>
      <c r="O23" s="230"/>
      <c r="P23" s="885"/>
      <c r="Q23" s="142">
        <f>N25</f>
        <v>25</v>
      </c>
      <c r="R23" s="240"/>
    </row>
    <row r="24" spans="1:18">
      <c r="A24" s="561"/>
      <c r="B24" s="123" t="s">
        <v>410</v>
      </c>
      <c r="C24" s="212"/>
      <c r="D24" s="564"/>
      <c r="E24" s="465"/>
      <c r="F24" s="212"/>
      <c r="G24" s="527"/>
      <c r="H24" s="465"/>
      <c r="I24" s="527"/>
      <c r="J24" s="206">
        <v>25</v>
      </c>
      <c r="K24" s="242"/>
      <c r="L24" s="241"/>
      <c r="M24" s="198"/>
      <c r="N24" s="483">
        <f>J24</f>
        <v>25</v>
      </c>
      <c r="O24" s="194" t="s">
        <v>430</v>
      </c>
      <c r="P24" s="885"/>
    </row>
    <row r="25" spans="1:18">
      <c r="A25" s="562"/>
      <c r="B25" s="124"/>
      <c r="C25" s="213"/>
      <c r="D25" s="299"/>
      <c r="E25" s="466"/>
      <c r="F25" s="213"/>
      <c r="G25" s="200"/>
      <c r="H25" s="466"/>
      <c r="I25" s="200"/>
      <c r="J25" s="213"/>
      <c r="K25" s="214"/>
      <c r="L25" s="201"/>
      <c r="M25" s="201"/>
      <c r="N25" s="484">
        <f>N24</f>
        <v>25</v>
      </c>
      <c r="O25" s="229" t="s">
        <v>430</v>
      </c>
      <c r="P25" s="885"/>
    </row>
    <row r="26" spans="1:18" s="112" customFormat="1" ht="36">
      <c r="A26" s="563" t="s">
        <v>223</v>
      </c>
      <c r="B26" s="126" t="s">
        <v>589</v>
      </c>
      <c r="C26" s="231"/>
      <c r="D26" s="301"/>
      <c r="E26" s="467"/>
      <c r="F26" s="231"/>
      <c r="G26" s="215"/>
      <c r="H26" s="467"/>
      <c r="I26" s="215"/>
      <c r="J26" s="231" t="s">
        <v>93</v>
      </c>
      <c r="K26" s="318"/>
      <c r="L26" s="208"/>
      <c r="M26" s="208"/>
      <c r="N26" s="485" t="s">
        <v>92</v>
      </c>
      <c r="O26" s="230"/>
      <c r="P26" s="885"/>
      <c r="Q26" s="142">
        <f>N28</f>
        <v>20</v>
      </c>
      <c r="R26" s="240"/>
    </row>
    <row r="27" spans="1:18">
      <c r="A27" s="561"/>
      <c r="B27" s="123" t="s">
        <v>410</v>
      </c>
      <c r="C27" s="212"/>
      <c r="D27" s="527"/>
      <c r="E27" s="465"/>
      <c r="F27" s="212"/>
      <c r="G27" s="527"/>
      <c r="H27" s="465"/>
      <c r="I27" s="527"/>
      <c r="J27" s="206">
        <v>20</v>
      </c>
      <c r="K27" s="197"/>
      <c r="L27" s="198"/>
      <c r="M27" s="198"/>
      <c r="N27" s="483">
        <f>J27</f>
        <v>20</v>
      </c>
      <c r="O27" s="194" t="s">
        <v>430</v>
      </c>
      <c r="P27" s="885"/>
    </row>
    <row r="28" spans="1:18">
      <c r="A28" s="562"/>
      <c r="B28" s="124"/>
      <c r="C28" s="213"/>
      <c r="D28" s="299"/>
      <c r="E28" s="466"/>
      <c r="F28" s="213"/>
      <c r="G28" s="200"/>
      <c r="H28" s="466"/>
      <c r="I28" s="200"/>
      <c r="J28" s="213"/>
      <c r="K28" s="214"/>
      <c r="L28" s="201"/>
      <c r="M28" s="201"/>
      <c r="N28" s="484">
        <f>N27</f>
        <v>20</v>
      </c>
      <c r="O28" s="229" t="s">
        <v>430</v>
      </c>
      <c r="P28" s="885"/>
    </row>
    <row r="29" spans="1:18" s="112" customFormat="1" ht="24">
      <c r="A29" s="563" t="s">
        <v>224</v>
      </c>
      <c r="B29" s="126" t="s">
        <v>590</v>
      </c>
      <c r="C29" s="231"/>
      <c r="D29" s="301"/>
      <c r="E29" s="467"/>
      <c r="F29" s="231"/>
      <c r="G29" s="215"/>
      <c r="H29" s="467"/>
      <c r="I29" s="215"/>
      <c r="J29" s="231" t="s">
        <v>100</v>
      </c>
      <c r="K29" s="318"/>
      <c r="L29" s="208"/>
      <c r="M29" s="208"/>
      <c r="N29" s="485" t="s">
        <v>92</v>
      </c>
      <c r="O29" s="230"/>
      <c r="P29" s="885"/>
      <c r="Q29" s="142">
        <f>N31</f>
        <v>2</v>
      </c>
      <c r="R29" s="240"/>
    </row>
    <row r="30" spans="1:18">
      <c r="A30" s="561"/>
      <c r="B30" s="123" t="s">
        <v>410</v>
      </c>
      <c r="C30" s="212"/>
      <c r="D30" s="527"/>
      <c r="E30" s="465"/>
      <c r="F30" s="212"/>
      <c r="G30" s="527"/>
      <c r="H30" s="465"/>
      <c r="I30" s="527"/>
      <c r="J30" s="212">
        <v>2</v>
      </c>
      <c r="K30" s="197"/>
      <c r="L30" s="198"/>
      <c r="M30" s="198"/>
      <c r="N30" s="483">
        <f>J30</f>
        <v>2</v>
      </c>
      <c r="O30" s="194" t="s">
        <v>591</v>
      </c>
      <c r="P30" s="885"/>
    </row>
    <row r="31" spans="1:18">
      <c r="A31" s="562"/>
      <c r="B31" s="124"/>
      <c r="C31" s="213"/>
      <c r="D31" s="299"/>
      <c r="E31" s="466"/>
      <c r="F31" s="213"/>
      <c r="G31" s="200"/>
      <c r="H31" s="466"/>
      <c r="I31" s="200"/>
      <c r="J31" s="213"/>
      <c r="K31" s="214"/>
      <c r="L31" s="201"/>
      <c r="M31" s="201"/>
      <c r="N31" s="484">
        <f>N30</f>
        <v>2</v>
      </c>
      <c r="O31" s="229" t="s">
        <v>591</v>
      </c>
      <c r="P31" s="885"/>
    </row>
    <row r="32" spans="1:18" s="112" customFormat="1" ht="24" customHeight="1">
      <c r="A32" s="563" t="s">
        <v>225</v>
      </c>
      <c r="B32" s="126" t="s">
        <v>592</v>
      </c>
      <c r="C32" s="231"/>
      <c r="D32" s="301"/>
      <c r="E32" s="467"/>
      <c r="F32" s="231"/>
      <c r="G32" s="215"/>
      <c r="H32" s="467"/>
      <c r="I32" s="215"/>
      <c r="J32" s="231" t="s">
        <v>93</v>
      </c>
      <c r="K32" s="318" t="s">
        <v>94</v>
      </c>
      <c r="L32" s="208" t="s">
        <v>411</v>
      </c>
      <c r="M32" s="208"/>
      <c r="N32" s="485" t="s">
        <v>92</v>
      </c>
      <c r="O32" s="230"/>
      <c r="P32" s="885"/>
      <c r="Q32" s="142">
        <f>N34</f>
        <v>140</v>
      </c>
      <c r="R32" s="240"/>
    </row>
    <row r="33" spans="1:18">
      <c r="A33" s="561"/>
      <c r="B33" s="123" t="s">
        <v>410</v>
      </c>
      <c r="C33" s="212"/>
      <c r="D33" s="527"/>
      <c r="E33" s="465"/>
      <c r="F33" s="212"/>
      <c r="G33" s="527"/>
      <c r="H33" s="465"/>
      <c r="I33" s="527"/>
      <c r="J33" s="212">
        <v>30</v>
      </c>
      <c r="K33" s="197">
        <v>40</v>
      </c>
      <c r="L33" s="198">
        <v>140</v>
      </c>
      <c r="M33" s="198"/>
      <c r="N33" s="483">
        <f>L33</f>
        <v>140</v>
      </c>
      <c r="O33" s="194" t="s">
        <v>430</v>
      </c>
      <c r="P33" s="885"/>
    </row>
    <row r="34" spans="1:18">
      <c r="A34" s="562"/>
      <c r="B34" s="124"/>
      <c r="C34" s="213"/>
      <c r="D34" s="299"/>
      <c r="E34" s="466"/>
      <c r="F34" s="213"/>
      <c r="G34" s="200"/>
      <c r="H34" s="466"/>
      <c r="I34" s="200"/>
      <c r="J34" s="213"/>
      <c r="K34" s="214"/>
      <c r="L34" s="201"/>
      <c r="M34" s="201"/>
      <c r="N34" s="484">
        <f>N33</f>
        <v>140</v>
      </c>
      <c r="O34" s="229" t="s">
        <v>430</v>
      </c>
      <c r="P34" s="885"/>
    </row>
    <row r="35" spans="1:18" s="112" customFormat="1" ht="24" customHeight="1">
      <c r="A35" s="563" t="s">
        <v>226</v>
      </c>
      <c r="B35" s="126" t="s">
        <v>593</v>
      </c>
      <c r="C35" s="231"/>
      <c r="D35" s="301"/>
      <c r="E35" s="467"/>
      <c r="F35" s="231"/>
      <c r="G35" s="215"/>
      <c r="H35" s="467"/>
      <c r="I35" s="215"/>
      <c r="J35" s="231" t="s">
        <v>100</v>
      </c>
      <c r="K35" s="318" t="s">
        <v>140</v>
      </c>
      <c r="L35" s="208" t="s">
        <v>141</v>
      </c>
      <c r="M35" s="208"/>
      <c r="N35" s="485" t="s">
        <v>92</v>
      </c>
      <c r="O35" s="230"/>
      <c r="P35" s="885"/>
      <c r="Q35" s="142">
        <f>N40</f>
        <v>4</v>
      </c>
      <c r="R35" s="240"/>
    </row>
    <row r="36" spans="1:18">
      <c r="A36" s="561"/>
      <c r="B36" s="123" t="s">
        <v>693</v>
      </c>
      <c r="C36" s="212"/>
      <c r="D36" s="300"/>
      <c r="E36" s="468"/>
      <c r="F36" s="212"/>
      <c r="G36" s="527"/>
      <c r="H36" s="465"/>
      <c r="I36" s="198"/>
      <c r="J36" s="197">
        <v>1</v>
      </c>
      <c r="K36" s="197">
        <v>0.5</v>
      </c>
      <c r="L36" s="197">
        <v>0.5</v>
      </c>
      <c r="M36" s="198"/>
      <c r="N36" s="483">
        <f>J36</f>
        <v>1</v>
      </c>
      <c r="O36" s="194" t="s">
        <v>591</v>
      </c>
      <c r="P36" s="885"/>
    </row>
    <row r="37" spans="1:18">
      <c r="A37" s="561"/>
      <c r="B37" s="123" t="s">
        <v>584</v>
      </c>
      <c r="C37" s="212"/>
      <c r="D37" s="300"/>
      <c r="E37" s="468"/>
      <c r="F37" s="212"/>
      <c r="G37" s="527"/>
      <c r="H37" s="465"/>
      <c r="I37" s="198"/>
      <c r="J37" s="197">
        <v>1</v>
      </c>
      <c r="K37" s="527">
        <v>0.5</v>
      </c>
      <c r="L37" s="197">
        <v>0.5</v>
      </c>
      <c r="M37" s="198"/>
      <c r="N37" s="483">
        <f t="shared" ref="N37:N39" si="0">J37</f>
        <v>1</v>
      </c>
      <c r="O37" s="194" t="s">
        <v>591</v>
      </c>
      <c r="P37" s="885"/>
    </row>
    <row r="38" spans="1:18">
      <c r="A38" s="561"/>
      <c r="B38" s="123" t="s">
        <v>694</v>
      </c>
      <c r="C38" s="212"/>
      <c r="D38" s="300"/>
      <c r="E38" s="468"/>
      <c r="F38" s="212"/>
      <c r="G38" s="527"/>
      <c r="H38" s="465"/>
      <c r="I38" s="198"/>
      <c r="J38" s="197">
        <v>1</v>
      </c>
      <c r="K38" s="527">
        <v>0.5</v>
      </c>
      <c r="L38" s="197">
        <v>0.5</v>
      </c>
      <c r="M38" s="198"/>
      <c r="N38" s="483">
        <f t="shared" si="0"/>
        <v>1</v>
      </c>
      <c r="O38" s="194" t="s">
        <v>591</v>
      </c>
      <c r="P38" s="885"/>
    </row>
    <row r="39" spans="1:18">
      <c r="A39" s="561"/>
      <c r="B39" s="123" t="s">
        <v>695</v>
      </c>
      <c r="C39" s="212"/>
      <c r="D39" s="300"/>
      <c r="E39" s="468"/>
      <c r="F39" s="212"/>
      <c r="G39" s="527"/>
      <c r="H39" s="465"/>
      <c r="I39" s="198"/>
      <c r="J39" s="197">
        <v>1</v>
      </c>
      <c r="K39" s="527">
        <v>0.5</v>
      </c>
      <c r="L39" s="197">
        <v>0.5</v>
      </c>
      <c r="M39" s="198"/>
      <c r="N39" s="483">
        <f t="shared" si="0"/>
        <v>1</v>
      </c>
      <c r="O39" s="194" t="s">
        <v>591</v>
      </c>
      <c r="P39" s="885"/>
    </row>
    <row r="40" spans="1:18">
      <c r="A40" s="562"/>
      <c r="B40" s="124"/>
      <c r="C40" s="213"/>
      <c r="D40" s="200"/>
      <c r="E40" s="466"/>
      <c r="F40" s="213"/>
      <c r="G40" s="200"/>
      <c r="H40" s="466"/>
      <c r="I40" s="201"/>
      <c r="J40" s="199"/>
      <c r="K40" s="200"/>
      <c r="L40" s="199"/>
      <c r="M40" s="201"/>
      <c r="N40" s="484">
        <f>SUM(N36:N39)</f>
        <v>4</v>
      </c>
      <c r="O40" s="195" t="s">
        <v>591</v>
      </c>
      <c r="P40" s="885"/>
    </row>
    <row r="41" spans="1:18">
      <c r="A41" s="559" t="s">
        <v>97</v>
      </c>
      <c r="B41" s="302" t="s">
        <v>227</v>
      </c>
      <c r="C41" s="460"/>
      <c r="D41" s="303"/>
      <c r="E41" s="464"/>
      <c r="F41" s="472"/>
      <c r="G41" s="303"/>
      <c r="H41" s="464"/>
      <c r="I41" s="303"/>
      <c r="J41" s="303"/>
      <c r="K41" s="303"/>
      <c r="L41" s="303"/>
      <c r="M41" s="303"/>
      <c r="N41" s="482"/>
      <c r="O41" s="313"/>
      <c r="P41" s="560"/>
    </row>
    <row r="42" spans="1:18" s="112" customFormat="1" ht="24" customHeight="1">
      <c r="A42" s="563" t="s">
        <v>228</v>
      </c>
      <c r="B42" s="126" t="s">
        <v>594</v>
      </c>
      <c r="C42" s="231"/>
      <c r="D42" s="301"/>
      <c r="E42" s="467"/>
      <c r="F42" s="231"/>
      <c r="G42" s="215"/>
      <c r="H42" s="467"/>
      <c r="I42" s="527"/>
      <c r="J42" s="205" t="s">
        <v>233</v>
      </c>
      <c r="K42" s="202" t="s">
        <v>234</v>
      </c>
      <c r="L42" s="204"/>
      <c r="M42" s="208"/>
      <c r="N42" s="485" t="s">
        <v>92</v>
      </c>
      <c r="O42" s="230"/>
      <c r="P42" s="885"/>
      <c r="Q42" s="142">
        <f>N44</f>
        <v>11</v>
      </c>
      <c r="R42" s="240"/>
    </row>
    <row r="43" spans="1:18">
      <c r="A43" s="561"/>
      <c r="B43" s="123"/>
      <c r="C43" s="212"/>
      <c r="D43" s="527"/>
      <c r="E43" s="465"/>
      <c r="F43" s="212"/>
      <c r="G43" s="527"/>
      <c r="H43" s="465"/>
      <c r="I43" s="198"/>
      <c r="J43" s="314">
        <v>5</v>
      </c>
      <c r="K43" s="315">
        <v>2.15</v>
      </c>
      <c r="L43" s="198"/>
      <c r="M43" s="198"/>
      <c r="N43" s="483">
        <f>ROUND(J43*K43,0)</f>
        <v>11</v>
      </c>
      <c r="O43" s="194" t="s">
        <v>591</v>
      </c>
      <c r="P43" s="885"/>
    </row>
    <row r="44" spans="1:18">
      <c r="A44" s="562"/>
      <c r="B44" s="124"/>
      <c r="C44" s="213"/>
      <c r="D44" s="299"/>
      <c r="E44" s="466"/>
      <c r="F44" s="213"/>
      <c r="G44" s="200"/>
      <c r="H44" s="466"/>
      <c r="I44" s="200"/>
      <c r="J44" s="213"/>
      <c r="K44" s="214"/>
      <c r="L44" s="201"/>
      <c r="M44" s="201"/>
      <c r="N44" s="484">
        <f>N43</f>
        <v>11</v>
      </c>
      <c r="O44" s="229" t="s">
        <v>591</v>
      </c>
      <c r="P44" s="885"/>
    </row>
    <row r="45" spans="1:18" s="112" customFormat="1">
      <c r="A45" s="563" t="s">
        <v>229</v>
      </c>
      <c r="B45" s="126" t="s">
        <v>595</v>
      </c>
      <c r="C45" s="231"/>
      <c r="D45" s="301"/>
      <c r="E45" s="467"/>
      <c r="F45" s="231"/>
      <c r="G45" s="215"/>
      <c r="H45" s="467"/>
      <c r="I45" s="215"/>
      <c r="J45" s="231" t="s">
        <v>233</v>
      </c>
      <c r="K45" s="318" t="s">
        <v>234</v>
      </c>
      <c r="L45" s="208"/>
      <c r="M45" s="208"/>
      <c r="N45" s="485" t="s">
        <v>92</v>
      </c>
      <c r="O45" s="230"/>
      <c r="P45" s="885"/>
      <c r="Q45" s="142">
        <f>N47</f>
        <v>11</v>
      </c>
      <c r="R45" s="240"/>
    </row>
    <row r="46" spans="1:18">
      <c r="A46" s="561"/>
      <c r="B46" s="123"/>
      <c r="C46" s="212"/>
      <c r="D46" s="527"/>
      <c r="E46" s="465"/>
      <c r="F46" s="212"/>
      <c r="G46" s="527"/>
      <c r="H46" s="465"/>
      <c r="I46" s="198"/>
      <c r="J46" s="314">
        <v>5</v>
      </c>
      <c r="K46" s="315">
        <v>2.15</v>
      </c>
      <c r="L46" s="198"/>
      <c r="M46" s="198"/>
      <c r="N46" s="483">
        <f>ROUND(J46*K46,0)</f>
        <v>11</v>
      </c>
      <c r="O46" s="194" t="s">
        <v>591</v>
      </c>
      <c r="P46" s="885"/>
    </row>
    <row r="47" spans="1:18">
      <c r="A47" s="562"/>
      <c r="B47" s="124"/>
      <c r="C47" s="213"/>
      <c r="D47" s="299"/>
      <c r="E47" s="466"/>
      <c r="F47" s="213"/>
      <c r="G47" s="200"/>
      <c r="H47" s="466"/>
      <c r="I47" s="200"/>
      <c r="J47" s="213"/>
      <c r="K47" s="214"/>
      <c r="L47" s="201"/>
      <c r="M47" s="201"/>
      <c r="N47" s="484">
        <f>N46</f>
        <v>11</v>
      </c>
      <c r="O47" s="229" t="s">
        <v>591</v>
      </c>
      <c r="P47" s="885"/>
    </row>
    <row r="48" spans="1:18" s="112" customFormat="1" ht="36" customHeight="1">
      <c r="A48" s="563" t="s">
        <v>230</v>
      </c>
      <c r="B48" s="126" t="s">
        <v>596</v>
      </c>
      <c r="C48" s="231"/>
      <c r="D48" s="301"/>
      <c r="E48" s="467"/>
      <c r="F48" s="231"/>
      <c r="G48" s="215"/>
      <c r="H48" s="467"/>
      <c r="I48" s="215"/>
      <c r="J48" s="231" t="s">
        <v>233</v>
      </c>
      <c r="K48" s="318" t="s">
        <v>234</v>
      </c>
      <c r="L48" s="208"/>
      <c r="M48" s="208"/>
      <c r="N48" s="485" t="s">
        <v>92</v>
      </c>
      <c r="O48" s="230"/>
      <c r="P48" s="885"/>
      <c r="Q48" s="142">
        <f>N50</f>
        <v>108</v>
      </c>
      <c r="R48" s="240"/>
    </row>
    <row r="49" spans="1:18">
      <c r="A49" s="561"/>
      <c r="B49" s="123"/>
      <c r="C49" s="212"/>
      <c r="D49" s="527"/>
      <c r="E49" s="465"/>
      <c r="F49" s="212"/>
      <c r="G49" s="527"/>
      <c r="H49" s="465"/>
      <c r="I49" s="198"/>
      <c r="J49" s="316">
        <v>50</v>
      </c>
      <c r="K49" s="315">
        <v>2.15</v>
      </c>
      <c r="L49" s="198"/>
      <c r="M49" s="198"/>
      <c r="N49" s="483">
        <f>ROUND(J49*K49,0)</f>
        <v>108</v>
      </c>
      <c r="O49" s="194" t="s">
        <v>430</v>
      </c>
      <c r="P49" s="885"/>
    </row>
    <row r="50" spans="1:18">
      <c r="A50" s="562"/>
      <c r="B50" s="124"/>
      <c r="C50" s="213"/>
      <c r="D50" s="299"/>
      <c r="E50" s="466"/>
      <c r="F50" s="213"/>
      <c r="G50" s="200"/>
      <c r="H50" s="466"/>
      <c r="I50" s="200"/>
      <c r="J50" s="213"/>
      <c r="K50" s="214"/>
      <c r="L50" s="201"/>
      <c r="M50" s="201"/>
      <c r="N50" s="484">
        <f>N49</f>
        <v>108</v>
      </c>
      <c r="O50" s="229" t="s">
        <v>430</v>
      </c>
      <c r="P50" s="885"/>
    </row>
    <row r="51" spans="1:18" s="112" customFormat="1">
      <c r="A51" s="563" t="s">
        <v>231</v>
      </c>
      <c r="B51" s="126" t="s">
        <v>597</v>
      </c>
      <c r="C51" s="231"/>
      <c r="D51" s="301"/>
      <c r="E51" s="467"/>
      <c r="F51" s="231"/>
      <c r="G51" s="215"/>
      <c r="H51" s="467"/>
      <c r="I51" s="215"/>
      <c r="J51" s="231" t="s">
        <v>233</v>
      </c>
      <c r="K51" s="318" t="s">
        <v>234</v>
      </c>
      <c r="L51" s="208"/>
      <c r="M51" s="208"/>
      <c r="N51" s="485" t="s">
        <v>92</v>
      </c>
      <c r="O51" s="230"/>
      <c r="P51" s="885"/>
      <c r="Q51" s="142">
        <f>N53</f>
        <v>4</v>
      </c>
      <c r="R51" s="240"/>
    </row>
    <row r="52" spans="1:18">
      <c r="A52" s="561"/>
      <c r="B52" s="123"/>
      <c r="C52" s="212"/>
      <c r="D52" s="527"/>
      <c r="E52" s="465"/>
      <c r="F52" s="212"/>
      <c r="G52" s="527"/>
      <c r="H52" s="465"/>
      <c r="I52" s="198"/>
      <c r="J52" s="317">
        <v>2</v>
      </c>
      <c r="K52" s="315">
        <v>2.15</v>
      </c>
      <c r="L52" s="198"/>
      <c r="M52" s="198"/>
      <c r="N52" s="483">
        <f>ROUND(J52*K52,0)</f>
        <v>4</v>
      </c>
      <c r="O52" s="194" t="s">
        <v>581</v>
      </c>
      <c r="P52" s="885"/>
    </row>
    <row r="53" spans="1:18">
      <c r="A53" s="562"/>
      <c r="B53" s="124"/>
      <c r="C53" s="213"/>
      <c r="D53" s="299"/>
      <c r="E53" s="466"/>
      <c r="F53" s="213"/>
      <c r="G53" s="200"/>
      <c r="H53" s="466"/>
      <c r="I53" s="200"/>
      <c r="J53" s="213"/>
      <c r="K53" s="214"/>
      <c r="L53" s="201"/>
      <c r="M53" s="201"/>
      <c r="N53" s="484">
        <f>N52</f>
        <v>4</v>
      </c>
      <c r="O53" s="229" t="s">
        <v>581</v>
      </c>
      <c r="P53" s="885"/>
    </row>
    <row r="54" spans="1:18" s="112" customFormat="1" ht="24">
      <c r="A54" s="563" t="s">
        <v>232</v>
      </c>
      <c r="B54" s="126" t="s">
        <v>598</v>
      </c>
      <c r="C54" s="231"/>
      <c r="D54" s="301"/>
      <c r="E54" s="467"/>
      <c r="F54" s="231"/>
      <c r="G54" s="215"/>
      <c r="H54" s="467"/>
      <c r="I54" s="215"/>
      <c r="J54" s="231" t="s">
        <v>233</v>
      </c>
      <c r="K54" s="318" t="s">
        <v>234</v>
      </c>
      <c r="L54" s="208"/>
      <c r="M54" s="208"/>
      <c r="N54" s="485" t="s">
        <v>92</v>
      </c>
      <c r="O54" s="230"/>
      <c r="P54" s="885"/>
      <c r="Q54" s="142">
        <f>N56</f>
        <v>108</v>
      </c>
      <c r="R54" s="240"/>
    </row>
    <row r="55" spans="1:18">
      <c r="A55" s="561"/>
      <c r="B55" s="123"/>
      <c r="C55" s="461"/>
      <c r="D55" s="565"/>
      <c r="E55" s="469"/>
      <c r="F55" s="212"/>
      <c r="G55" s="527"/>
      <c r="H55" s="465"/>
      <c r="I55" s="198"/>
      <c r="J55" s="316">
        <v>50</v>
      </c>
      <c r="K55" s="315">
        <v>2.15</v>
      </c>
      <c r="L55" s="241"/>
      <c r="M55" s="198"/>
      <c r="N55" s="483">
        <f>ROUND(J55*K55,0)</f>
        <v>108</v>
      </c>
      <c r="O55" s="194" t="s">
        <v>430</v>
      </c>
      <c r="P55" s="885"/>
    </row>
    <row r="56" spans="1:18">
      <c r="A56" s="562"/>
      <c r="B56" s="124"/>
      <c r="C56" s="213"/>
      <c r="D56" s="299"/>
      <c r="E56" s="466"/>
      <c r="F56" s="213"/>
      <c r="G56" s="200"/>
      <c r="H56" s="466"/>
      <c r="I56" s="200"/>
      <c r="J56" s="213"/>
      <c r="K56" s="214"/>
      <c r="L56" s="201"/>
      <c r="M56" s="201"/>
      <c r="N56" s="484">
        <f>N55</f>
        <v>108</v>
      </c>
      <c r="O56" s="229" t="s">
        <v>430</v>
      </c>
      <c r="P56" s="885"/>
    </row>
    <row r="57" spans="1:18">
      <c r="A57" s="559" t="s">
        <v>6</v>
      </c>
      <c r="B57" s="302" t="s">
        <v>88</v>
      </c>
      <c r="C57" s="460"/>
      <c r="D57" s="303"/>
      <c r="E57" s="464"/>
      <c r="F57" s="472"/>
      <c r="G57" s="303"/>
      <c r="H57" s="464"/>
      <c r="I57" s="303"/>
      <c r="J57" s="303"/>
      <c r="K57" s="303"/>
      <c r="L57" s="303"/>
      <c r="M57" s="303"/>
      <c r="N57" s="482"/>
      <c r="O57" s="313"/>
      <c r="P57" s="560"/>
    </row>
    <row r="58" spans="1:18">
      <c r="A58" s="559" t="s">
        <v>98</v>
      </c>
      <c r="B58" s="302" t="s">
        <v>235</v>
      </c>
      <c r="C58" s="460"/>
      <c r="D58" s="303"/>
      <c r="E58" s="464"/>
      <c r="F58" s="472"/>
      <c r="G58" s="303"/>
      <c r="H58" s="464"/>
      <c r="I58" s="303"/>
      <c r="J58" s="303"/>
      <c r="K58" s="303"/>
      <c r="L58" s="303"/>
      <c r="M58" s="303"/>
      <c r="N58" s="482"/>
      <c r="O58" s="313"/>
      <c r="P58" s="560"/>
    </row>
    <row r="59" spans="1:18" s="112" customFormat="1" ht="24">
      <c r="A59" s="566" t="s">
        <v>99</v>
      </c>
      <c r="B59" s="141" t="s">
        <v>599</v>
      </c>
      <c r="C59" s="875"/>
      <c r="D59" s="876"/>
      <c r="E59" s="877"/>
      <c r="F59" s="875"/>
      <c r="G59" s="876"/>
      <c r="H59" s="877"/>
      <c r="I59" s="204"/>
      <c r="J59" s="202" t="s">
        <v>93</v>
      </c>
      <c r="K59" s="203" t="s">
        <v>94</v>
      </c>
      <c r="L59" s="202" t="s">
        <v>428</v>
      </c>
      <c r="M59" s="204"/>
      <c r="N59" s="486" t="s">
        <v>92</v>
      </c>
      <c r="O59" s="196"/>
      <c r="P59" s="567"/>
      <c r="Q59" s="142">
        <f>N61</f>
        <v>8600</v>
      </c>
      <c r="R59" s="240"/>
    </row>
    <row r="60" spans="1:18">
      <c r="A60" s="561"/>
      <c r="B60" s="123" t="s">
        <v>440</v>
      </c>
      <c r="C60" s="212"/>
      <c r="D60" s="527"/>
      <c r="E60" s="465"/>
      <c r="F60" s="212"/>
      <c r="G60" s="527"/>
      <c r="H60" s="465"/>
      <c r="I60" s="198"/>
      <c r="J60" s="197">
        <v>2150</v>
      </c>
      <c r="K60" s="197">
        <v>2</v>
      </c>
      <c r="L60" s="474">
        <v>2</v>
      </c>
      <c r="M60" s="198"/>
      <c r="N60" s="483">
        <f>J60*K60*L60</f>
        <v>8600</v>
      </c>
      <c r="O60" s="194" t="s">
        <v>600</v>
      </c>
      <c r="P60" s="568"/>
    </row>
    <row r="61" spans="1:18">
      <c r="A61" s="562"/>
      <c r="B61" s="124"/>
      <c r="C61" s="213"/>
      <c r="D61" s="200"/>
      <c r="E61" s="466"/>
      <c r="F61" s="213"/>
      <c r="G61" s="200"/>
      <c r="H61" s="466"/>
      <c r="I61" s="201"/>
      <c r="J61" s="199"/>
      <c r="K61" s="200"/>
      <c r="L61" s="199"/>
      <c r="M61" s="201"/>
      <c r="N61" s="484">
        <f>SUM(N60:N60)</f>
        <v>8600</v>
      </c>
      <c r="O61" s="195" t="s">
        <v>600</v>
      </c>
      <c r="P61" s="569"/>
    </row>
    <row r="62" spans="1:18" s="112" customFormat="1">
      <c r="A62" s="563" t="s">
        <v>101</v>
      </c>
      <c r="B62" s="126" t="s">
        <v>290</v>
      </c>
      <c r="C62" s="231"/>
      <c r="D62" s="215"/>
      <c r="E62" s="467"/>
      <c r="F62" s="231"/>
      <c r="G62" s="215"/>
      <c r="H62" s="467"/>
      <c r="I62" s="208"/>
      <c r="J62" s="209"/>
      <c r="K62" s="215"/>
      <c r="L62" s="209"/>
      <c r="M62" s="208"/>
      <c r="N62" s="485" t="s">
        <v>92</v>
      </c>
      <c r="O62" s="216"/>
      <c r="P62" s="570"/>
      <c r="Q62" s="142">
        <f>N64</f>
        <v>10</v>
      </c>
      <c r="R62" s="240"/>
    </row>
    <row r="63" spans="1:18">
      <c r="A63" s="561"/>
      <c r="B63" s="125" t="s">
        <v>441</v>
      </c>
      <c r="C63" s="212"/>
      <c r="D63" s="527"/>
      <c r="E63" s="465"/>
      <c r="F63" s="212"/>
      <c r="G63" s="527"/>
      <c r="H63" s="465"/>
      <c r="I63" s="198"/>
      <c r="J63" s="197"/>
      <c r="K63" s="197"/>
      <c r="L63" s="197"/>
      <c r="M63" s="198"/>
      <c r="N63" s="483">
        <v>10</v>
      </c>
      <c r="O63" s="194" t="s">
        <v>601</v>
      </c>
      <c r="P63" s="568"/>
    </row>
    <row r="64" spans="1:18">
      <c r="A64" s="562"/>
      <c r="B64" s="124"/>
      <c r="C64" s="213"/>
      <c r="D64" s="200"/>
      <c r="E64" s="466"/>
      <c r="F64" s="213"/>
      <c r="G64" s="200"/>
      <c r="H64" s="466"/>
      <c r="I64" s="201"/>
      <c r="J64" s="199"/>
      <c r="K64" s="200"/>
      <c r="L64" s="199"/>
      <c r="M64" s="201"/>
      <c r="N64" s="484">
        <f>SUM(N63:N63)</f>
        <v>10</v>
      </c>
      <c r="O64" s="195" t="s">
        <v>601</v>
      </c>
      <c r="P64" s="569"/>
    </row>
    <row r="65" spans="1:18" s="112" customFormat="1">
      <c r="A65" s="563" t="s">
        <v>134</v>
      </c>
      <c r="B65" s="126" t="s">
        <v>293</v>
      </c>
      <c r="C65" s="231"/>
      <c r="D65" s="215"/>
      <c r="E65" s="467"/>
      <c r="F65" s="231"/>
      <c r="G65" s="215"/>
      <c r="H65" s="467"/>
      <c r="I65" s="208"/>
      <c r="J65" s="209"/>
      <c r="K65" s="215"/>
      <c r="L65" s="209"/>
      <c r="M65" s="208"/>
      <c r="N65" s="485" t="s">
        <v>92</v>
      </c>
      <c r="O65" s="216"/>
      <c r="P65" s="570"/>
      <c r="Q65" s="142">
        <f>N67</f>
        <v>6</v>
      </c>
      <c r="R65" s="240"/>
    </row>
    <row r="66" spans="1:18">
      <c r="A66" s="561"/>
      <c r="B66" s="125" t="s">
        <v>441</v>
      </c>
      <c r="C66" s="212"/>
      <c r="D66" s="527"/>
      <c r="E66" s="465"/>
      <c r="F66" s="212"/>
      <c r="G66" s="527"/>
      <c r="H66" s="465"/>
      <c r="I66" s="198"/>
      <c r="J66" s="197"/>
      <c r="K66" s="197"/>
      <c r="L66" s="197"/>
      <c r="M66" s="198"/>
      <c r="N66" s="483">
        <v>6</v>
      </c>
      <c r="O66" s="194" t="s">
        <v>601</v>
      </c>
      <c r="P66" s="568"/>
    </row>
    <row r="67" spans="1:18">
      <c r="A67" s="562"/>
      <c r="B67" s="124"/>
      <c r="C67" s="213"/>
      <c r="D67" s="200"/>
      <c r="E67" s="466"/>
      <c r="F67" s="213"/>
      <c r="G67" s="200"/>
      <c r="H67" s="466"/>
      <c r="I67" s="201"/>
      <c r="J67" s="199"/>
      <c r="K67" s="200"/>
      <c r="L67" s="199"/>
      <c r="M67" s="201"/>
      <c r="N67" s="484">
        <f>SUM(N66:N66)</f>
        <v>6</v>
      </c>
      <c r="O67" s="195" t="s">
        <v>601</v>
      </c>
      <c r="P67" s="569"/>
    </row>
    <row r="68" spans="1:18" s="112" customFormat="1">
      <c r="A68" s="563" t="s">
        <v>236</v>
      </c>
      <c r="B68" s="126" t="s">
        <v>602</v>
      </c>
      <c r="C68" s="231"/>
      <c r="D68" s="215"/>
      <c r="E68" s="467"/>
      <c r="F68" s="231"/>
      <c r="G68" s="215"/>
      <c r="H68" s="467"/>
      <c r="I68" s="208"/>
      <c r="J68" s="209"/>
      <c r="K68" s="215"/>
      <c r="L68" s="209"/>
      <c r="M68" s="208"/>
      <c r="N68" s="485" t="s">
        <v>92</v>
      </c>
      <c r="O68" s="216"/>
      <c r="P68" s="570"/>
      <c r="Q68" s="142">
        <f>N70</f>
        <v>5</v>
      </c>
      <c r="R68" s="240"/>
    </row>
    <row r="69" spans="1:18">
      <c r="A69" s="561"/>
      <c r="B69" s="125"/>
      <c r="C69" s="212"/>
      <c r="D69" s="527"/>
      <c r="E69" s="465"/>
      <c r="F69" s="212"/>
      <c r="G69" s="527"/>
      <c r="H69" s="465"/>
      <c r="I69" s="198"/>
      <c r="J69" s="197"/>
      <c r="K69" s="197"/>
      <c r="L69" s="197"/>
      <c r="M69" s="198"/>
      <c r="N69" s="483">
        <v>5</v>
      </c>
      <c r="O69" s="194" t="s">
        <v>414</v>
      </c>
      <c r="P69" s="568"/>
    </row>
    <row r="70" spans="1:18">
      <c r="A70" s="562"/>
      <c r="B70" s="124"/>
      <c r="C70" s="213"/>
      <c r="D70" s="200"/>
      <c r="E70" s="466"/>
      <c r="F70" s="213"/>
      <c r="G70" s="200"/>
      <c r="H70" s="466"/>
      <c r="I70" s="201"/>
      <c r="J70" s="199"/>
      <c r="K70" s="200"/>
      <c r="L70" s="199"/>
      <c r="M70" s="201"/>
      <c r="N70" s="484">
        <f>SUM(N69:N69)</f>
        <v>5</v>
      </c>
      <c r="O70" s="195" t="s">
        <v>414</v>
      </c>
      <c r="P70" s="569"/>
    </row>
    <row r="71" spans="1:18" s="112" customFormat="1" ht="48">
      <c r="A71" s="563" t="s">
        <v>237</v>
      </c>
      <c r="B71" s="126" t="s">
        <v>603</v>
      </c>
      <c r="C71" s="231"/>
      <c r="D71" s="215"/>
      <c r="E71" s="467"/>
      <c r="F71" s="231"/>
      <c r="G71" s="215"/>
      <c r="H71" s="467"/>
      <c r="I71" s="208"/>
      <c r="J71" s="209"/>
      <c r="K71" s="215"/>
      <c r="L71" s="209"/>
      <c r="M71" s="208"/>
      <c r="N71" s="485" t="s">
        <v>92</v>
      </c>
      <c r="O71" s="216"/>
      <c r="P71" s="570"/>
      <c r="Q71" s="142">
        <f>N73</f>
        <v>5</v>
      </c>
      <c r="R71" s="240"/>
    </row>
    <row r="72" spans="1:18">
      <c r="A72" s="561"/>
      <c r="B72" s="125" t="s">
        <v>602</v>
      </c>
      <c r="C72" s="212"/>
      <c r="D72" s="527"/>
      <c r="E72" s="465"/>
      <c r="F72" s="212"/>
      <c r="G72" s="527"/>
      <c r="H72" s="465"/>
      <c r="I72" s="198"/>
      <c r="J72" s="197"/>
      <c r="K72" s="197"/>
      <c r="L72" s="197"/>
      <c r="M72" s="198"/>
      <c r="N72" s="483">
        <f>N70</f>
        <v>5</v>
      </c>
      <c r="O72" s="194" t="s">
        <v>604</v>
      </c>
      <c r="P72" s="568"/>
    </row>
    <row r="73" spans="1:18">
      <c r="A73" s="562"/>
      <c r="B73" s="124"/>
      <c r="C73" s="213"/>
      <c r="D73" s="200"/>
      <c r="E73" s="466"/>
      <c r="F73" s="213"/>
      <c r="G73" s="200"/>
      <c r="H73" s="466"/>
      <c r="I73" s="201"/>
      <c r="J73" s="199"/>
      <c r="K73" s="200"/>
      <c r="L73" s="199"/>
      <c r="M73" s="201"/>
      <c r="N73" s="484">
        <f>SUM(N72:N72)</f>
        <v>5</v>
      </c>
      <c r="O73" s="195" t="s">
        <v>604</v>
      </c>
      <c r="P73" s="569"/>
    </row>
    <row r="74" spans="1:18">
      <c r="A74" s="559" t="s">
        <v>238</v>
      </c>
      <c r="B74" s="302" t="s">
        <v>239</v>
      </c>
      <c r="C74" s="460"/>
      <c r="D74" s="303"/>
      <c r="E74" s="464"/>
      <c r="F74" s="472"/>
      <c r="G74" s="303"/>
      <c r="H74" s="464"/>
      <c r="I74" s="303"/>
      <c r="J74" s="303"/>
      <c r="K74" s="303"/>
      <c r="L74" s="303"/>
      <c r="M74" s="303"/>
      <c r="N74" s="482"/>
      <c r="O74" s="313"/>
      <c r="P74" s="560"/>
    </row>
    <row r="75" spans="1:18" s="112" customFormat="1" ht="36">
      <c r="A75" s="563" t="s">
        <v>240</v>
      </c>
      <c r="B75" s="126" t="s">
        <v>605</v>
      </c>
      <c r="C75" s="231"/>
      <c r="D75" s="215"/>
      <c r="E75" s="467"/>
      <c r="F75" s="231"/>
      <c r="G75" s="215"/>
      <c r="H75" s="467"/>
      <c r="I75" s="208"/>
      <c r="J75" s="209"/>
      <c r="K75" s="215"/>
      <c r="L75" s="209"/>
      <c r="M75" s="208"/>
      <c r="N75" s="485" t="s">
        <v>92</v>
      </c>
      <c r="O75" s="216"/>
      <c r="P75" s="570"/>
      <c r="Q75" s="142">
        <f>N78</f>
        <v>3257.3442374999995</v>
      </c>
      <c r="R75" s="240"/>
    </row>
    <row r="76" spans="1:18">
      <c r="A76" s="561"/>
      <c r="B76" s="123" t="s">
        <v>443</v>
      </c>
      <c r="C76" s="212"/>
      <c r="D76" s="527"/>
      <c r="E76" s="465"/>
      <c r="F76" s="212"/>
      <c r="G76" s="527"/>
      <c r="H76" s="465"/>
      <c r="I76" s="198"/>
      <c r="J76" s="197"/>
      <c r="K76" s="197"/>
      <c r="L76" s="197"/>
      <c r="M76" s="198"/>
      <c r="N76" s="483">
        <v>650.96124999999995</v>
      </c>
      <c r="O76" s="194" t="s">
        <v>414</v>
      </c>
      <c r="P76" s="568"/>
    </row>
    <row r="77" spans="1:18">
      <c r="A77" s="561"/>
      <c r="B77" s="123" t="s">
        <v>522</v>
      </c>
      <c r="C77" s="212"/>
      <c r="D77" s="527"/>
      <c r="E77" s="465"/>
      <c r="F77" s="212"/>
      <c r="G77" s="527"/>
      <c r="H77" s="465"/>
      <c r="I77" s="198"/>
      <c r="J77" s="197"/>
      <c r="K77" s="527"/>
      <c r="L77" s="197"/>
      <c r="M77" s="198"/>
      <c r="N77" s="483">
        <v>2606.3829874999997</v>
      </c>
      <c r="O77" s="194" t="s">
        <v>414</v>
      </c>
      <c r="P77" s="568"/>
    </row>
    <row r="78" spans="1:18">
      <c r="A78" s="562"/>
      <c r="B78" s="124"/>
      <c r="C78" s="213"/>
      <c r="D78" s="200"/>
      <c r="E78" s="466"/>
      <c r="F78" s="213"/>
      <c r="G78" s="200"/>
      <c r="H78" s="466"/>
      <c r="I78" s="201"/>
      <c r="J78" s="199"/>
      <c r="K78" s="200"/>
      <c r="L78" s="199"/>
      <c r="M78" s="201"/>
      <c r="N78" s="484">
        <f>SUM(N76:N77)</f>
        <v>3257.3442374999995</v>
      </c>
      <c r="O78" s="195" t="s">
        <v>414</v>
      </c>
      <c r="P78" s="569"/>
    </row>
    <row r="79" spans="1:18" s="112" customFormat="1" ht="36">
      <c r="A79" s="563" t="s">
        <v>241</v>
      </c>
      <c r="B79" s="126" t="s">
        <v>606</v>
      </c>
      <c r="C79" s="231"/>
      <c r="D79" s="215"/>
      <c r="E79" s="467"/>
      <c r="F79" s="231"/>
      <c r="G79" s="215"/>
      <c r="H79" s="467"/>
      <c r="I79" s="208"/>
      <c r="J79" s="209"/>
      <c r="K79" s="215"/>
      <c r="L79" s="209"/>
      <c r="M79" s="208"/>
      <c r="N79" s="485" t="s">
        <v>92</v>
      </c>
      <c r="O79" s="216"/>
      <c r="P79" s="570"/>
      <c r="Q79" s="142">
        <f>N81</f>
        <v>606.84981249999998</v>
      </c>
      <c r="R79" s="240"/>
    </row>
    <row r="80" spans="1:18">
      <c r="A80" s="561"/>
      <c r="B80" s="125" t="s">
        <v>445</v>
      </c>
      <c r="C80" s="212"/>
      <c r="D80" s="527"/>
      <c r="E80" s="465"/>
      <c r="F80" s="212"/>
      <c r="G80" s="527"/>
      <c r="H80" s="465"/>
      <c r="I80" s="198"/>
      <c r="J80" s="197"/>
      <c r="K80" s="197"/>
      <c r="L80" s="197"/>
      <c r="M80" s="198"/>
      <c r="N80" s="483">
        <v>606.84981249999998</v>
      </c>
      <c r="O80" s="194" t="s">
        <v>414</v>
      </c>
      <c r="P80" s="568"/>
    </row>
    <row r="81" spans="1:18">
      <c r="A81" s="562"/>
      <c r="B81" s="124"/>
      <c r="C81" s="213"/>
      <c r="D81" s="200"/>
      <c r="E81" s="466"/>
      <c r="F81" s="213"/>
      <c r="G81" s="200"/>
      <c r="H81" s="466"/>
      <c r="I81" s="201"/>
      <c r="J81" s="199"/>
      <c r="K81" s="200"/>
      <c r="L81" s="199"/>
      <c r="M81" s="201"/>
      <c r="N81" s="484">
        <f>SUM(N80:N80)</f>
        <v>606.84981249999998</v>
      </c>
      <c r="O81" s="195" t="s">
        <v>414</v>
      </c>
      <c r="P81" s="569"/>
    </row>
    <row r="82" spans="1:18" s="112" customFormat="1">
      <c r="A82" s="563" t="s">
        <v>242</v>
      </c>
      <c r="B82" s="126" t="s">
        <v>607</v>
      </c>
      <c r="C82" s="231"/>
      <c r="D82" s="215"/>
      <c r="E82" s="467"/>
      <c r="F82" s="231"/>
      <c r="G82" s="215"/>
      <c r="H82" s="467"/>
      <c r="I82" s="208"/>
      <c r="J82" s="209"/>
      <c r="K82" s="215"/>
      <c r="L82" s="209"/>
      <c r="M82" s="208"/>
      <c r="N82" s="485" t="s">
        <v>92</v>
      </c>
      <c r="O82" s="216"/>
      <c r="P82" s="570"/>
      <c r="Q82" s="142">
        <f>N84</f>
        <v>2606.3829874999997</v>
      </c>
      <c r="R82" s="240"/>
    </row>
    <row r="83" spans="1:18">
      <c r="A83" s="561"/>
      <c r="B83" s="125" t="s">
        <v>523</v>
      </c>
      <c r="C83" s="212"/>
      <c r="D83" s="527"/>
      <c r="E83" s="465"/>
      <c r="F83" s="212"/>
      <c r="G83" s="527"/>
      <c r="H83" s="465"/>
      <c r="I83" s="198"/>
      <c r="J83" s="197"/>
      <c r="K83" s="197"/>
      <c r="L83" s="197"/>
      <c r="M83" s="198"/>
      <c r="N83" s="483">
        <v>2606.3829874999997</v>
      </c>
      <c r="O83" s="194" t="s">
        <v>414</v>
      </c>
      <c r="P83" s="568"/>
    </row>
    <row r="84" spans="1:18">
      <c r="A84" s="562"/>
      <c r="B84" s="124"/>
      <c r="C84" s="213"/>
      <c r="D84" s="200"/>
      <c r="E84" s="466"/>
      <c r="F84" s="213"/>
      <c r="G84" s="200"/>
      <c r="H84" s="466"/>
      <c r="I84" s="201"/>
      <c r="J84" s="199"/>
      <c r="K84" s="200"/>
      <c r="L84" s="199"/>
      <c r="M84" s="201"/>
      <c r="N84" s="484">
        <f>SUM(N83:N83)</f>
        <v>2606.3829874999997</v>
      </c>
      <c r="O84" s="195" t="s">
        <v>414</v>
      </c>
      <c r="P84" s="569"/>
    </row>
    <row r="85" spans="1:18" s="112" customFormat="1">
      <c r="A85" s="563" t="s">
        <v>243</v>
      </c>
      <c r="B85" s="126" t="s">
        <v>608</v>
      </c>
      <c r="C85" s="231"/>
      <c r="D85" s="215"/>
      <c r="E85" s="467"/>
      <c r="F85" s="231"/>
      <c r="G85" s="215"/>
      <c r="H85" s="467"/>
      <c r="I85" s="208"/>
      <c r="J85" s="209"/>
      <c r="K85" s="215"/>
      <c r="L85" s="209"/>
      <c r="M85" s="208"/>
      <c r="N85" s="485" t="s">
        <v>92</v>
      </c>
      <c r="O85" s="216"/>
      <c r="P85" s="570"/>
      <c r="Q85" s="142">
        <f>N88</f>
        <v>1006.2488499999999</v>
      </c>
      <c r="R85" s="240"/>
    </row>
    <row r="86" spans="1:18">
      <c r="A86" s="561"/>
      <c r="B86" s="125" t="s">
        <v>444</v>
      </c>
      <c r="C86" s="212"/>
      <c r="D86" s="527"/>
      <c r="E86" s="465"/>
      <c r="F86" s="212"/>
      <c r="G86" s="527"/>
      <c r="H86" s="465"/>
      <c r="I86" s="198"/>
      <c r="J86" s="197"/>
      <c r="K86" s="197"/>
      <c r="L86" s="197"/>
      <c r="M86" s="198"/>
      <c r="N86" s="483">
        <v>520.76900000000001</v>
      </c>
      <c r="O86" s="194" t="s">
        <v>414</v>
      </c>
      <c r="P86" s="568"/>
    </row>
    <row r="87" spans="1:18">
      <c r="A87" s="561"/>
      <c r="B87" s="125" t="s">
        <v>445</v>
      </c>
      <c r="C87" s="212"/>
      <c r="D87" s="527"/>
      <c r="E87" s="465"/>
      <c r="F87" s="212"/>
      <c r="G87" s="527"/>
      <c r="H87" s="465"/>
      <c r="I87" s="198"/>
      <c r="J87" s="197"/>
      <c r="K87" s="527"/>
      <c r="L87" s="197"/>
      <c r="M87" s="198"/>
      <c r="N87" s="483">
        <v>485.47985</v>
      </c>
      <c r="O87" s="194" t="s">
        <v>414</v>
      </c>
      <c r="P87" s="568"/>
    </row>
    <row r="88" spans="1:18">
      <c r="A88" s="562"/>
      <c r="B88" s="124"/>
      <c r="C88" s="213"/>
      <c r="D88" s="200"/>
      <c r="E88" s="466"/>
      <c r="F88" s="213"/>
      <c r="G88" s="200"/>
      <c r="H88" s="466"/>
      <c r="I88" s="201"/>
      <c r="J88" s="199"/>
      <c r="K88" s="200"/>
      <c r="L88" s="199"/>
      <c r="M88" s="201"/>
      <c r="N88" s="484">
        <f>SUM(N86:N87)</f>
        <v>1006.2488499999999</v>
      </c>
      <c r="O88" s="195" t="s">
        <v>414</v>
      </c>
      <c r="P88" s="569"/>
    </row>
    <row r="89" spans="1:18" s="112" customFormat="1" ht="24">
      <c r="A89" s="563" t="s">
        <v>244</v>
      </c>
      <c r="B89" s="126" t="s">
        <v>609</v>
      </c>
      <c r="C89" s="231"/>
      <c r="D89" s="215"/>
      <c r="E89" s="467"/>
      <c r="F89" s="231"/>
      <c r="G89" s="215"/>
      <c r="H89" s="467"/>
      <c r="I89" s="208"/>
      <c r="J89" s="209" t="s">
        <v>247</v>
      </c>
      <c r="K89" s="215" t="s">
        <v>248</v>
      </c>
      <c r="L89" s="209" t="s">
        <v>249</v>
      </c>
      <c r="M89" s="208"/>
      <c r="N89" s="485" t="s">
        <v>92</v>
      </c>
      <c r="O89" s="216"/>
      <c r="P89" s="570"/>
      <c r="Q89" s="142">
        <f>N91</f>
        <v>134538.23183601562</v>
      </c>
      <c r="R89" s="240"/>
    </row>
    <row r="90" spans="1:18">
      <c r="A90" s="561"/>
      <c r="B90" s="125" t="s">
        <v>523</v>
      </c>
      <c r="C90" s="212"/>
      <c r="D90" s="527"/>
      <c r="E90" s="465"/>
      <c r="F90" s="212"/>
      <c r="G90" s="527"/>
      <c r="H90" s="465"/>
      <c r="I90" s="198"/>
      <c r="J90" s="197">
        <v>2606.3829874999997</v>
      </c>
      <c r="K90" s="315">
        <v>1.875</v>
      </c>
      <c r="L90" s="198">
        <v>27.53</v>
      </c>
      <c r="M90" s="198"/>
      <c r="N90" s="483">
        <f>J90*K90*L90</f>
        <v>134538.23183601562</v>
      </c>
      <c r="O90" s="194" t="s">
        <v>610</v>
      </c>
      <c r="P90" s="568"/>
    </row>
    <row r="91" spans="1:18">
      <c r="A91" s="562"/>
      <c r="B91" s="124"/>
      <c r="C91" s="213"/>
      <c r="D91" s="200"/>
      <c r="E91" s="466"/>
      <c r="F91" s="213"/>
      <c r="G91" s="200"/>
      <c r="H91" s="466"/>
      <c r="I91" s="201"/>
      <c r="J91" s="199"/>
      <c r="K91" s="200"/>
      <c r="L91" s="199"/>
      <c r="M91" s="201"/>
      <c r="N91" s="484">
        <f>SUM(N90:N90)</f>
        <v>134538.23183601562</v>
      </c>
      <c r="O91" s="195" t="s">
        <v>610</v>
      </c>
      <c r="P91" s="569"/>
    </row>
    <row r="92" spans="1:18" s="112" customFormat="1" ht="24">
      <c r="A92" s="563" t="s">
        <v>442</v>
      </c>
      <c r="B92" s="126" t="s">
        <v>611</v>
      </c>
      <c r="C92" s="231"/>
      <c r="D92" s="215"/>
      <c r="E92" s="467"/>
      <c r="F92" s="231"/>
      <c r="G92" s="215"/>
      <c r="H92" s="467"/>
      <c r="I92" s="208"/>
      <c r="J92" s="209" t="s">
        <v>247</v>
      </c>
      <c r="K92" s="215" t="s">
        <v>248</v>
      </c>
      <c r="L92" s="209" t="s">
        <v>249</v>
      </c>
      <c r="M92" s="208"/>
      <c r="N92" s="485" t="s">
        <v>92</v>
      </c>
      <c r="O92" s="216"/>
      <c r="P92" s="570"/>
      <c r="Q92" s="142">
        <f>N94</f>
        <v>19108.045277109373</v>
      </c>
      <c r="R92" s="240"/>
    </row>
    <row r="93" spans="1:18">
      <c r="A93" s="561"/>
      <c r="B93" s="125" t="s">
        <v>523</v>
      </c>
      <c r="C93" s="212"/>
      <c r="D93" s="527"/>
      <c r="E93" s="465"/>
      <c r="F93" s="212"/>
      <c r="G93" s="527"/>
      <c r="H93" s="465"/>
      <c r="I93" s="198"/>
      <c r="J93" s="197">
        <v>2606.3829874999997</v>
      </c>
      <c r="K93" s="315">
        <v>1.875</v>
      </c>
      <c r="L93" s="198">
        <v>3.91</v>
      </c>
      <c r="M93" s="198"/>
      <c r="N93" s="483">
        <f>J93*K93*L93</f>
        <v>19108.045277109373</v>
      </c>
      <c r="O93" s="194" t="s">
        <v>610</v>
      </c>
      <c r="P93" s="568"/>
    </row>
    <row r="94" spans="1:18">
      <c r="A94" s="562"/>
      <c r="B94" s="124"/>
      <c r="C94" s="213"/>
      <c r="D94" s="200"/>
      <c r="E94" s="466"/>
      <c r="F94" s="213"/>
      <c r="G94" s="200"/>
      <c r="H94" s="466"/>
      <c r="I94" s="201"/>
      <c r="J94" s="199"/>
      <c r="K94" s="200"/>
      <c r="L94" s="199"/>
      <c r="M94" s="201"/>
      <c r="N94" s="484">
        <f>SUM(N93:N93)</f>
        <v>19108.045277109373</v>
      </c>
      <c r="O94" s="195" t="s">
        <v>610</v>
      </c>
      <c r="P94" s="569"/>
    </row>
    <row r="95" spans="1:18">
      <c r="A95" s="559" t="s">
        <v>7</v>
      </c>
      <c r="B95" s="302" t="s">
        <v>369</v>
      </c>
      <c r="C95" s="460"/>
      <c r="D95" s="303"/>
      <c r="E95" s="464"/>
      <c r="F95" s="472"/>
      <c r="G95" s="303"/>
      <c r="H95" s="464"/>
      <c r="I95" s="303"/>
      <c r="J95" s="303"/>
      <c r="K95" s="303"/>
      <c r="L95" s="303"/>
      <c r="M95" s="303"/>
      <c r="N95" s="482"/>
      <c r="O95" s="313"/>
      <c r="P95" s="560"/>
    </row>
    <row r="96" spans="1:18">
      <c r="A96" s="559" t="s">
        <v>23</v>
      </c>
      <c r="B96" s="302" t="s">
        <v>250</v>
      </c>
      <c r="C96" s="460"/>
      <c r="D96" s="303"/>
      <c r="E96" s="464"/>
      <c r="F96" s="472"/>
      <c r="G96" s="303"/>
      <c r="H96" s="464"/>
      <c r="I96" s="303"/>
      <c r="J96" s="303"/>
      <c r="K96" s="303"/>
      <c r="L96" s="303"/>
      <c r="M96" s="303"/>
      <c r="N96" s="482"/>
      <c r="O96" s="313"/>
      <c r="P96" s="560"/>
    </row>
    <row r="97" spans="1:18" s="112" customFormat="1" ht="24">
      <c r="A97" s="563" t="s">
        <v>251</v>
      </c>
      <c r="B97" s="126" t="s">
        <v>612</v>
      </c>
      <c r="C97" s="231"/>
      <c r="D97" s="215"/>
      <c r="E97" s="467"/>
      <c r="F97" s="231"/>
      <c r="G97" s="215"/>
      <c r="H97" s="467"/>
      <c r="I97" s="215"/>
      <c r="J97" s="207" t="s">
        <v>233</v>
      </c>
      <c r="K97" s="443" t="s">
        <v>234</v>
      </c>
      <c r="L97" s="209"/>
      <c r="M97" s="208"/>
      <c r="N97" s="485" t="s">
        <v>92</v>
      </c>
      <c r="O97" s="216"/>
      <c r="P97" s="570"/>
      <c r="Q97" s="142">
        <f>N99</f>
        <v>108</v>
      </c>
      <c r="R97" s="240"/>
    </row>
    <row r="98" spans="1:18">
      <c r="A98" s="561"/>
      <c r="B98" s="125"/>
      <c r="C98" s="212"/>
      <c r="D98" s="527"/>
      <c r="E98" s="465"/>
      <c r="F98" s="212"/>
      <c r="G98" s="527"/>
      <c r="H98" s="465"/>
      <c r="I98" s="198"/>
      <c r="J98" s="316">
        <v>50</v>
      </c>
      <c r="K98" s="197">
        <v>2.15</v>
      </c>
      <c r="L98" s="197"/>
      <c r="M98" s="198"/>
      <c r="N98" s="483">
        <f>ROUND(J98*K98,0)</f>
        <v>108</v>
      </c>
      <c r="O98" s="194" t="s">
        <v>430</v>
      </c>
      <c r="P98" s="568"/>
    </row>
    <row r="99" spans="1:18">
      <c r="A99" s="562"/>
      <c r="B99" s="124"/>
      <c r="C99" s="213"/>
      <c r="D99" s="200"/>
      <c r="E99" s="466"/>
      <c r="F99" s="213"/>
      <c r="G99" s="200"/>
      <c r="H99" s="466"/>
      <c r="I99" s="201"/>
      <c r="J99" s="199"/>
      <c r="K99" s="200"/>
      <c r="L99" s="199"/>
      <c r="M99" s="201"/>
      <c r="N99" s="484">
        <f>SUM(N98:N98)</f>
        <v>108</v>
      </c>
      <c r="O99" s="195" t="s">
        <v>430</v>
      </c>
      <c r="P99" s="569"/>
    </row>
    <row r="100" spans="1:18" s="112" customFormat="1" ht="24">
      <c r="A100" s="563" t="s">
        <v>252</v>
      </c>
      <c r="B100" s="126" t="s">
        <v>613</v>
      </c>
      <c r="C100" s="231"/>
      <c r="D100" s="215"/>
      <c r="E100" s="467"/>
      <c r="F100" s="231"/>
      <c r="G100" s="215"/>
      <c r="H100" s="467"/>
      <c r="I100" s="208"/>
      <c r="J100" s="209" t="s">
        <v>233</v>
      </c>
      <c r="K100" s="215" t="s">
        <v>234</v>
      </c>
      <c r="L100" s="209"/>
      <c r="M100" s="208"/>
      <c r="N100" s="485" t="s">
        <v>92</v>
      </c>
      <c r="O100" s="216"/>
      <c r="P100" s="570"/>
      <c r="Q100" s="142">
        <f>N102</f>
        <v>108</v>
      </c>
      <c r="R100" s="240"/>
    </row>
    <row r="101" spans="1:18">
      <c r="A101" s="561"/>
      <c r="B101" s="125"/>
      <c r="C101" s="212"/>
      <c r="D101" s="527"/>
      <c r="E101" s="465"/>
      <c r="F101" s="212"/>
      <c r="G101" s="527"/>
      <c r="H101" s="465"/>
      <c r="I101" s="198"/>
      <c r="J101" s="316">
        <v>50</v>
      </c>
      <c r="K101" s="197">
        <v>2.15</v>
      </c>
      <c r="L101" s="197"/>
      <c r="M101" s="198"/>
      <c r="N101" s="483">
        <f>ROUND(J101*K101,0)</f>
        <v>108</v>
      </c>
      <c r="O101" s="194" t="s">
        <v>430</v>
      </c>
      <c r="P101" s="568"/>
    </row>
    <row r="102" spans="1:18">
      <c r="A102" s="562"/>
      <c r="B102" s="124"/>
      <c r="C102" s="213"/>
      <c r="D102" s="200"/>
      <c r="E102" s="466"/>
      <c r="F102" s="213"/>
      <c r="G102" s="200"/>
      <c r="H102" s="466"/>
      <c r="I102" s="201"/>
      <c r="J102" s="199"/>
      <c r="K102" s="200"/>
      <c r="L102" s="199"/>
      <c r="M102" s="201"/>
      <c r="N102" s="484">
        <f>SUM(N101:N101)</f>
        <v>108</v>
      </c>
      <c r="O102" s="195" t="s">
        <v>430</v>
      </c>
      <c r="P102" s="569"/>
    </row>
    <row r="103" spans="1:18" s="112" customFormat="1" ht="24">
      <c r="A103" s="563" t="s">
        <v>253</v>
      </c>
      <c r="B103" s="126" t="s">
        <v>614</v>
      </c>
      <c r="C103" s="231"/>
      <c r="D103" s="215"/>
      <c r="E103" s="467"/>
      <c r="F103" s="231"/>
      <c r="G103" s="215"/>
      <c r="H103" s="467"/>
      <c r="I103" s="208"/>
      <c r="J103" s="209" t="s">
        <v>233</v>
      </c>
      <c r="K103" s="215" t="s">
        <v>234</v>
      </c>
      <c r="L103" s="209"/>
      <c r="M103" s="208"/>
      <c r="N103" s="485" t="s">
        <v>92</v>
      </c>
      <c r="O103" s="216"/>
      <c r="P103" s="570"/>
      <c r="Q103" s="142">
        <f>N105</f>
        <v>108</v>
      </c>
      <c r="R103" s="240"/>
    </row>
    <row r="104" spans="1:18">
      <c r="A104" s="561"/>
      <c r="B104" s="125"/>
      <c r="C104" s="212"/>
      <c r="D104" s="527"/>
      <c r="E104" s="465"/>
      <c r="F104" s="212"/>
      <c r="G104" s="527"/>
      <c r="H104" s="465"/>
      <c r="I104" s="198"/>
      <c r="J104" s="316">
        <v>50</v>
      </c>
      <c r="K104" s="197">
        <v>2.15</v>
      </c>
      <c r="L104" s="197"/>
      <c r="M104" s="198"/>
      <c r="N104" s="483">
        <f>ROUND(J104*K104,0)</f>
        <v>108</v>
      </c>
      <c r="O104" s="194" t="s">
        <v>430</v>
      </c>
      <c r="P104" s="568"/>
    </row>
    <row r="105" spans="1:18">
      <c r="A105" s="562"/>
      <c r="B105" s="124"/>
      <c r="C105" s="213"/>
      <c r="D105" s="200"/>
      <c r="E105" s="466"/>
      <c r="F105" s="213"/>
      <c r="G105" s="200"/>
      <c r="H105" s="466"/>
      <c r="I105" s="201"/>
      <c r="J105" s="199"/>
      <c r="K105" s="200"/>
      <c r="L105" s="199"/>
      <c r="M105" s="201"/>
      <c r="N105" s="484">
        <f>SUM(N104:N104)</f>
        <v>108</v>
      </c>
      <c r="O105" s="195" t="s">
        <v>430</v>
      </c>
      <c r="P105" s="569"/>
    </row>
    <row r="106" spans="1:18" s="112" customFormat="1" ht="24">
      <c r="A106" s="563" t="s">
        <v>254</v>
      </c>
      <c r="B106" s="126" t="s">
        <v>615</v>
      </c>
      <c r="C106" s="231"/>
      <c r="D106" s="215"/>
      <c r="E106" s="467"/>
      <c r="F106" s="231"/>
      <c r="G106" s="215"/>
      <c r="H106" s="467"/>
      <c r="I106" s="208"/>
      <c r="J106" s="209" t="s">
        <v>233</v>
      </c>
      <c r="K106" s="215" t="s">
        <v>234</v>
      </c>
      <c r="L106" s="209"/>
      <c r="M106" s="208"/>
      <c r="N106" s="485" t="s">
        <v>92</v>
      </c>
      <c r="O106" s="216"/>
      <c r="P106" s="570"/>
      <c r="Q106" s="142">
        <f>N108</f>
        <v>108</v>
      </c>
      <c r="R106" s="240"/>
    </row>
    <row r="107" spans="1:18">
      <c r="A107" s="561"/>
      <c r="B107" s="125"/>
      <c r="C107" s="212"/>
      <c r="D107" s="527"/>
      <c r="E107" s="465"/>
      <c r="F107" s="212"/>
      <c r="G107" s="527"/>
      <c r="H107" s="465"/>
      <c r="I107" s="198"/>
      <c r="J107" s="316">
        <v>50</v>
      </c>
      <c r="K107" s="197">
        <v>2.15</v>
      </c>
      <c r="L107" s="197"/>
      <c r="M107" s="198"/>
      <c r="N107" s="483">
        <f>ROUND(J107*K107,0)</f>
        <v>108</v>
      </c>
      <c r="O107" s="194" t="s">
        <v>430</v>
      </c>
      <c r="P107" s="568"/>
    </row>
    <row r="108" spans="1:18">
      <c r="A108" s="562"/>
      <c r="B108" s="124"/>
      <c r="C108" s="213"/>
      <c r="D108" s="200"/>
      <c r="E108" s="466"/>
      <c r="F108" s="213"/>
      <c r="G108" s="200"/>
      <c r="H108" s="466"/>
      <c r="I108" s="201"/>
      <c r="J108" s="199"/>
      <c r="K108" s="200"/>
      <c r="L108" s="199"/>
      <c r="M108" s="201"/>
      <c r="N108" s="484">
        <f>SUM(N107:N107)</f>
        <v>108</v>
      </c>
      <c r="O108" s="195" t="s">
        <v>430</v>
      </c>
      <c r="P108" s="569"/>
    </row>
    <row r="109" spans="1:18" s="112" customFormat="1">
      <c r="A109" s="563" t="s">
        <v>446</v>
      </c>
      <c r="B109" s="126" t="s">
        <v>616</v>
      </c>
      <c r="C109" s="231"/>
      <c r="D109" s="215"/>
      <c r="E109" s="467"/>
      <c r="F109" s="231"/>
      <c r="G109" s="215"/>
      <c r="H109" s="467"/>
      <c r="I109" s="208"/>
      <c r="J109" s="209" t="s">
        <v>233</v>
      </c>
      <c r="K109" s="215" t="s">
        <v>234</v>
      </c>
      <c r="L109" s="209"/>
      <c r="M109" s="208"/>
      <c r="N109" s="485" t="s">
        <v>92</v>
      </c>
      <c r="O109" s="216"/>
      <c r="P109" s="570"/>
      <c r="Q109" s="142">
        <f>N111</f>
        <v>43</v>
      </c>
      <c r="R109" s="240"/>
    </row>
    <row r="110" spans="1:18">
      <c r="A110" s="561"/>
      <c r="B110" s="125"/>
      <c r="C110" s="212"/>
      <c r="D110" s="527"/>
      <c r="E110" s="465"/>
      <c r="F110" s="212"/>
      <c r="G110" s="527"/>
      <c r="H110" s="465"/>
      <c r="I110" s="198"/>
      <c r="J110" s="316">
        <v>20</v>
      </c>
      <c r="K110" s="197">
        <v>2.15</v>
      </c>
      <c r="L110" s="197"/>
      <c r="M110" s="198"/>
      <c r="N110" s="483">
        <f>ROUND(J110*K110,0)</f>
        <v>43</v>
      </c>
      <c r="O110" s="194" t="s">
        <v>430</v>
      </c>
      <c r="P110" s="568"/>
    </row>
    <row r="111" spans="1:18">
      <c r="A111" s="562"/>
      <c r="B111" s="124"/>
      <c r="C111" s="213"/>
      <c r="D111" s="200"/>
      <c r="E111" s="466"/>
      <c r="F111" s="213"/>
      <c r="G111" s="200"/>
      <c r="H111" s="466"/>
      <c r="I111" s="201"/>
      <c r="J111" s="199"/>
      <c r="K111" s="200"/>
      <c r="L111" s="199"/>
      <c r="M111" s="201"/>
      <c r="N111" s="484">
        <f>SUM(N110:N110)</f>
        <v>43</v>
      </c>
      <c r="O111" s="195" t="s">
        <v>430</v>
      </c>
      <c r="P111" s="569"/>
    </row>
    <row r="112" spans="1:18" s="112" customFormat="1">
      <c r="A112" s="563" t="s">
        <v>447</v>
      </c>
      <c r="B112" s="126" t="s">
        <v>617</v>
      </c>
      <c r="C112" s="231"/>
      <c r="D112" s="215"/>
      <c r="E112" s="467"/>
      <c r="F112" s="231"/>
      <c r="G112" s="215"/>
      <c r="H112" s="467"/>
      <c r="I112" s="208"/>
      <c r="J112" s="209" t="s">
        <v>233</v>
      </c>
      <c r="K112" s="215" t="s">
        <v>234</v>
      </c>
      <c r="L112" s="209"/>
      <c r="M112" s="208"/>
      <c r="N112" s="485" t="s">
        <v>92</v>
      </c>
      <c r="O112" s="216"/>
      <c r="P112" s="570"/>
      <c r="Q112" s="142">
        <f>N114</f>
        <v>2</v>
      </c>
      <c r="R112" s="240"/>
    </row>
    <row r="113" spans="1:18">
      <c r="A113" s="561"/>
      <c r="B113" s="125"/>
      <c r="C113" s="212"/>
      <c r="D113" s="527"/>
      <c r="E113" s="465"/>
      <c r="F113" s="212"/>
      <c r="G113" s="527"/>
      <c r="H113" s="465"/>
      <c r="I113" s="198"/>
      <c r="J113" s="488">
        <v>1</v>
      </c>
      <c r="K113" s="197">
        <v>2.15</v>
      </c>
      <c r="L113" s="197"/>
      <c r="M113" s="198"/>
      <c r="N113" s="483">
        <f>ROUND(J113*K113,0)</f>
        <v>2</v>
      </c>
      <c r="O113" s="194" t="s">
        <v>618</v>
      </c>
      <c r="P113" s="568"/>
    </row>
    <row r="114" spans="1:18">
      <c r="A114" s="562"/>
      <c r="B114" s="124"/>
      <c r="C114" s="213"/>
      <c r="D114" s="200"/>
      <c r="E114" s="466"/>
      <c r="F114" s="213"/>
      <c r="G114" s="200"/>
      <c r="H114" s="466"/>
      <c r="I114" s="201"/>
      <c r="J114" s="199"/>
      <c r="K114" s="200"/>
      <c r="L114" s="199"/>
      <c r="M114" s="201"/>
      <c r="N114" s="484">
        <f>SUM(N113:N113)</f>
        <v>2</v>
      </c>
      <c r="O114" s="195" t="s">
        <v>618</v>
      </c>
      <c r="P114" s="569"/>
    </row>
    <row r="115" spans="1:18" s="112" customFormat="1">
      <c r="A115" s="563" t="s">
        <v>448</v>
      </c>
      <c r="B115" s="126" t="s">
        <v>619</v>
      </c>
      <c r="C115" s="231"/>
      <c r="D115" s="215"/>
      <c r="E115" s="467"/>
      <c r="F115" s="231"/>
      <c r="G115" s="215"/>
      <c r="H115" s="467"/>
      <c r="I115" s="208"/>
      <c r="J115" s="209" t="s">
        <v>233</v>
      </c>
      <c r="K115" s="215" t="s">
        <v>234</v>
      </c>
      <c r="L115" s="209"/>
      <c r="M115" s="208"/>
      <c r="N115" s="485" t="s">
        <v>92</v>
      </c>
      <c r="O115" s="216"/>
      <c r="P115" s="570"/>
      <c r="Q115" s="142">
        <f>N117</f>
        <v>2</v>
      </c>
      <c r="R115" s="240"/>
    </row>
    <row r="116" spans="1:18">
      <c r="A116" s="561"/>
      <c r="B116" s="125"/>
      <c r="C116" s="212"/>
      <c r="D116" s="527"/>
      <c r="E116" s="465"/>
      <c r="F116" s="212"/>
      <c r="G116" s="527"/>
      <c r="H116" s="465"/>
      <c r="I116" s="198"/>
      <c r="J116" s="488">
        <v>1</v>
      </c>
      <c r="K116" s="197">
        <v>2.15</v>
      </c>
      <c r="L116" s="197"/>
      <c r="M116" s="198"/>
      <c r="N116" s="483">
        <f>ROUND(J116*K116,0)</f>
        <v>2</v>
      </c>
      <c r="O116" s="194" t="s">
        <v>618</v>
      </c>
      <c r="P116" s="568"/>
    </row>
    <row r="117" spans="1:18">
      <c r="A117" s="562"/>
      <c r="B117" s="124"/>
      <c r="C117" s="213"/>
      <c r="D117" s="200"/>
      <c r="E117" s="466"/>
      <c r="F117" s="213"/>
      <c r="G117" s="200"/>
      <c r="H117" s="466"/>
      <c r="I117" s="201"/>
      <c r="J117" s="199"/>
      <c r="K117" s="200"/>
      <c r="L117" s="199"/>
      <c r="M117" s="201"/>
      <c r="N117" s="484">
        <f>SUM(N116:N116)</f>
        <v>2</v>
      </c>
      <c r="O117" s="195" t="s">
        <v>618</v>
      </c>
      <c r="P117" s="569"/>
    </row>
    <row r="118" spans="1:18" s="112" customFormat="1">
      <c r="A118" s="563" t="s">
        <v>449</v>
      </c>
      <c r="B118" s="126" t="s">
        <v>620</v>
      </c>
      <c r="C118" s="231"/>
      <c r="D118" s="215"/>
      <c r="E118" s="467"/>
      <c r="F118" s="231"/>
      <c r="G118" s="215"/>
      <c r="H118" s="467"/>
      <c r="I118" s="208"/>
      <c r="J118" s="209" t="s">
        <v>233</v>
      </c>
      <c r="K118" s="215" t="s">
        <v>234</v>
      </c>
      <c r="L118" s="209"/>
      <c r="M118" s="208"/>
      <c r="N118" s="485" t="s">
        <v>92</v>
      </c>
      <c r="O118" s="216"/>
      <c r="P118" s="570"/>
      <c r="Q118" s="142">
        <f>N120</f>
        <v>2</v>
      </c>
      <c r="R118" s="240"/>
    </row>
    <row r="119" spans="1:18">
      <c r="A119" s="561"/>
      <c r="B119" s="125"/>
      <c r="C119" s="212"/>
      <c r="D119" s="527"/>
      <c r="E119" s="465"/>
      <c r="F119" s="212"/>
      <c r="G119" s="527"/>
      <c r="H119" s="465"/>
      <c r="I119" s="198"/>
      <c r="J119" s="488">
        <v>1</v>
      </c>
      <c r="K119" s="197">
        <v>2.15</v>
      </c>
      <c r="L119" s="197"/>
      <c r="M119" s="198"/>
      <c r="N119" s="483">
        <f>ROUND(J119*K119,0)</f>
        <v>2</v>
      </c>
      <c r="O119" s="194" t="s">
        <v>618</v>
      </c>
      <c r="P119" s="568"/>
    </row>
    <row r="120" spans="1:18">
      <c r="A120" s="562"/>
      <c r="B120" s="124"/>
      <c r="C120" s="213"/>
      <c r="D120" s="200"/>
      <c r="E120" s="466"/>
      <c r="F120" s="213"/>
      <c r="G120" s="200"/>
      <c r="H120" s="466"/>
      <c r="I120" s="201"/>
      <c r="J120" s="199"/>
      <c r="K120" s="200"/>
      <c r="L120" s="199"/>
      <c r="M120" s="201"/>
      <c r="N120" s="484">
        <f>SUM(N119:N119)</f>
        <v>2</v>
      </c>
      <c r="O120" s="195" t="s">
        <v>618</v>
      </c>
      <c r="P120" s="569"/>
    </row>
    <row r="121" spans="1:18" s="112" customFormat="1">
      <c r="A121" s="563" t="s">
        <v>450</v>
      </c>
      <c r="B121" s="126" t="s">
        <v>621</v>
      </c>
      <c r="C121" s="231"/>
      <c r="D121" s="215"/>
      <c r="E121" s="467"/>
      <c r="F121" s="231"/>
      <c r="G121" s="215"/>
      <c r="H121" s="467"/>
      <c r="I121" s="208"/>
      <c r="J121" s="209" t="s">
        <v>233</v>
      </c>
      <c r="K121" s="215" t="s">
        <v>234</v>
      </c>
      <c r="L121" s="209"/>
      <c r="M121" s="208"/>
      <c r="N121" s="485" t="s">
        <v>92</v>
      </c>
      <c r="O121" s="216"/>
      <c r="P121" s="570"/>
      <c r="Q121" s="142">
        <f>N123</f>
        <v>2</v>
      </c>
      <c r="R121" s="240"/>
    </row>
    <row r="122" spans="1:18">
      <c r="A122" s="561"/>
      <c r="B122" s="125"/>
      <c r="C122" s="212"/>
      <c r="D122" s="527"/>
      <c r="E122" s="465"/>
      <c r="F122" s="212"/>
      <c r="G122" s="527"/>
      <c r="H122" s="465"/>
      <c r="I122" s="198"/>
      <c r="J122" s="488">
        <v>1</v>
      </c>
      <c r="K122" s="197">
        <v>2.15</v>
      </c>
      <c r="L122" s="197"/>
      <c r="M122" s="198"/>
      <c r="N122" s="483">
        <f>ROUND(J122*K122,0)</f>
        <v>2</v>
      </c>
      <c r="O122" s="194" t="s">
        <v>618</v>
      </c>
      <c r="P122" s="568"/>
    </row>
    <row r="123" spans="1:18">
      <c r="A123" s="562"/>
      <c r="B123" s="124"/>
      <c r="C123" s="213"/>
      <c r="D123" s="200"/>
      <c r="E123" s="466"/>
      <c r="F123" s="213"/>
      <c r="G123" s="200"/>
      <c r="H123" s="466"/>
      <c r="I123" s="201"/>
      <c r="J123" s="199"/>
      <c r="K123" s="200"/>
      <c r="L123" s="199"/>
      <c r="M123" s="201"/>
      <c r="N123" s="484">
        <f>SUM(N122:N122)</f>
        <v>2</v>
      </c>
      <c r="O123" s="195" t="s">
        <v>618</v>
      </c>
      <c r="P123" s="569"/>
    </row>
    <row r="124" spans="1:18">
      <c r="A124" s="559" t="s">
        <v>255</v>
      </c>
      <c r="B124" s="302" t="s">
        <v>256</v>
      </c>
      <c r="C124" s="460"/>
      <c r="D124" s="303"/>
      <c r="E124" s="464"/>
      <c r="F124" s="472"/>
      <c r="G124" s="303"/>
      <c r="H124" s="464"/>
      <c r="I124" s="303"/>
      <c r="J124" s="303"/>
      <c r="K124" s="303"/>
      <c r="L124" s="303"/>
      <c r="M124" s="303"/>
      <c r="N124" s="482"/>
      <c r="O124" s="313"/>
      <c r="P124" s="560"/>
    </row>
    <row r="125" spans="1:18" s="112" customFormat="1">
      <c r="A125" s="563" t="s">
        <v>257</v>
      </c>
      <c r="B125" s="126" t="s">
        <v>622</v>
      </c>
      <c r="C125" s="231"/>
      <c r="D125" s="215"/>
      <c r="E125" s="467"/>
      <c r="F125" s="231"/>
      <c r="G125" s="215"/>
      <c r="H125" s="467"/>
      <c r="I125" s="208"/>
      <c r="J125" s="209"/>
      <c r="K125" s="215"/>
      <c r="L125" s="209"/>
      <c r="M125" s="208"/>
      <c r="N125" s="485" t="s">
        <v>92</v>
      </c>
      <c r="O125" s="216"/>
      <c r="P125" s="570"/>
      <c r="Q125" s="142">
        <f>N127</f>
        <v>4262.5775999999951</v>
      </c>
      <c r="R125" s="240"/>
    </row>
    <row r="126" spans="1:18">
      <c r="A126" s="561"/>
      <c r="B126" s="123"/>
      <c r="C126" s="212"/>
      <c r="D126" s="527"/>
      <c r="E126" s="465"/>
      <c r="F126" s="212"/>
      <c r="G126" s="527"/>
      <c r="H126" s="465"/>
      <c r="I126" s="198"/>
      <c r="J126" s="197"/>
      <c r="K126" s="197"/>
      <c r="L126" s="197"/>
      <c r="M126" s="193"/>
      <c r="N126" s="483">
        <v>4262.5775999999951</v>
      </c>
      <c r="O126" s="194" t="s">
        <v>414</v>
      </c>
      <c r="P126" s="568"/>
    </row>
    <row r="127" spans="1:18">
      <c r="A127" s="562"/>
      <c r="B127" s="124"/>
      <c r="C127" s="213"/>
      <c r="D127" s="200"/>
      <c r="E127" s="466"/>
      <c r="F127" s="213"/>
      <c r="G127" s="200"/>
      <c r="H127" s="466"/>
      <c r="I127" s="201"/>
      <c r="J127" s="199"/>
      <c r="K127" s="200"/>
      <c r="L127" s="199"/>
      <c r="M127" s="201"/>
      <c r="N127" s="484">
        <f>SUM(N126:N126)</f>
        <v>4262.5775999999951</v>
      </c>
      <c r="O127" s="195" t="s">
        <v>414</v>
      </c>
      <c r="P127" s="569"/>
    </row>
    <row r="128" spans="1:18" s="112" customFormat="1">
      <c r="A128" s="563" t="s">
        <v>258</v>
      </c>
      <c r="B128" s="126" t="s">
        <v>623</v>
      </c>
      <c r="C128" s="231"/>
      <c r="D128" s="215"/>
      <c r="E128" s="467"/>
      <c r="F128" s="231"/>
      <c r="G128" s="215"/>
      <c r="H128" s="467"/>
      <c r="I128" s="208"/>
      <c r="J128" s="209"/>
      <c r="K128" s="215"/>
      <c r="L128" s="209"/>
      <c r="M128" s="208"/>
      <c r="N128" s="485" t="s">
        <v>92</v>
      </c>
      <c r="O128" s="216"/>
      <c r="P128" s="570"/>
      <c r="Q128" s="142">
        <f>N130</f>
        <v>325.53599999999994</v>
      </c>
      <c r="R128" s="240"/>
    </row>
    <row r="129" spans="1:18">
      <c r="A129" s="561"/>
      <c r="B129" s="123"/>
      <c r="C129" s="212"/>
      <c r="D129" s="527"/>
      <c r="E129" s="465"/>
      <c r="F129" s="212"/>
      <c r="G129" s="527"/>
      <c r="H129" s="465"/>
      <c r="I129" s="198"/>
      <c r="J129" s="197"/>
      <c r="K129" s="197"/>
      <c r="L129" s="197"/>
      <c r="M129" s="193"/>
      <c r="N129" s="483">
        <v>325.53599999999994</v>
      </c>
      <c r="O129" s="194" t="s">
        <v>414</v>
      </c>
      <c r="P129" s="568"/>
    </row>
    <row r="130" spans="1:18">
      <c r="A130" s="562"/>
      <c r="B130" s="124"/>
      <c r="C130" s="213"/>
      <c r="D130" s="200"/>
      <c r="E130" s="466"/>
      <c r="F130" s="213"/>
      <c r="G130" s="200"/>
      <c r="H130" s="466"/>
      <c r="I130" s="201"/>
      <c r="J130" s="199"/>
      <c r="K130" s="200"/>
      <c r="L130" s="199"/>
      <c r="M130" s="201"/>
      <c r="N130" s="484">
        <f>SUM(N129:N129)</f>
        <v>325.53599999999994</v>
      </c>
      <c r="O130" s="195" t="s">
        <v>414</v>
      </c>
      <c r="P130" s="569"/>
    </row>
    <row r="131" spans="1:18" s="112" customFormat="1" ht="48">
      <c r="A131" s="563" t="s">
        <v>259</v>
      </c>
      <c r="B131" s="126" t="s">
        <v>624</v>
      </c>
      <c r="C131" s="231"/>
      <c r="D131" s="215"/>
      <c r="E131" s="467"/>
      <c r="F131" s="231"/>
      <c r="G131" s="215"/>
      <c r="H131" s="467"/>
      <c r="I131" s="208"/>
      <c r="J131" s="209"/>
      <c r="K131" s="215"/>
      <c r="L131" s="209"/>
      <c r="M131" s="208"/>
      <c r="N131" s="485" t="s">
        <v>92</v>
      </c>
      <c r="O131" s="216"/>
      <c r="P131" s="570"/>
      <c r="Q131" s="142">
        <f>N133</f>
        <v>4602.32</v>
      </c>
      <c r="R131" s="240"/>
    </row>
    <row r="132" spans="1:18">
      <c r="A132" s="561"/>
      <c r="B132" s="123"/>
      <c r="C132" s="212"/>
      <c r="D132" s="527"/>
      <c r="E132" s="465"/>
      <c r="F132" s="212"/>
      <c r="G132" s="527"/>
      <c r="H132" s="465"/>
      <c r="I132" s="198"/>
      <c r="J132" s="197"/>
      <c r="K132" s="197"/>
      <c r="L132" s="197"/>
      <c r="M132" s="193"/>
      <c r="N132" s="483">
        <v>4602.32</v>
      </c>
      <c r="O132" s="194" t="s">
        <v>600</v>
      </c>
      <c r="P132" s="568"/>
    </row>
    <row r="133" spans="1:18">
      <c r="A133" s="562"/>
      <c r="B133" s="124"/>
      <c r="C133" s="213"/>
      <c r="D133" s="200"/>
      <c r="E133" s="466"/>
      <c r="F133" s="213"/>
      <c r="G133" s="200"/>
      <c r="H133" s="466"/>
      <c r="I133" s="201"/>
      <c r="J133" s="199"/>
      <c r="K133" s="200"/>
      <c r="L133" s="199"/>
      <c r="M133" s="201"/>
      <c r="N133" s="484">
        <f>SUM(N132:N132)</f>
        <v>4602.32</v>
      </c>
      <c r="O133" s="195" t="s">
        <v>600</v>
      </c>
      <c r="P133" s="569"/>
    </row>
    <row r="134" spans="1:18" s="112" customFormat="1" ht="24">
      <c r="A134" s="563" t="s">
        <v>260</v>
      </c>
      <c r="B134" s="126" t="s">
        <v>294</v>
      </c>
      <c r="C134" s="231"/>
      <c r="D134" s="215"/>
      <c r="E134" s="467"/>
      <c r="F134" s="231"/>
      <c r="G134" s="215"/>
      <c r="H134" s="467"/>
      <c r="I134" s="208"/>
      <c r="J134" s="209"/>
      <c r="K134" s="215"/>
      <c r="L134" s="209"/>
      <c r="M134" s="208"/>
      <c r="N134" s="485" t="s">
        <v>92</v>
      </c>
      <c r="O134" s="216"/>
      <c r="P134" s="570"/>
      <c r="Q134" s="142">
        <f>N136</f>
        <v>1541.5873000000013</v>
      </c>
      <c r="R134" s="240"/>
    </row>
    <row r="135" spans="1:18">
      <c r="A135" s="561"/>
      <c r="B135" s="123"/>
      <c r="C135" s="212"/>
      <c r="D135" s="527"/>
      <c r="E135" s="465"/>
      <c r="F135" s="212"/>
      <c r="G135" s="527"/>
      <c r="H135" s="465"/>
      <c r="I135" s="198"/>
      <c r="J135" s="197"/>
      <c r="K135" s="527"/>
      <c r="L135" s="197"/>
      <c r="M135" s="193"/>
      <c r="N135" s="483">
        <v>1541.5873000000013</v>
      </c>
      <c r="O135" s="194" t="s">
        <v>414</v>
      </c>
      <c r="P135" s="568"/>
    </row>
    <row r="136" spans="1:18">
      <c r="A136" s="562"/>
      <c r="B136" s="124"/>
      <c r="C136" s="213"/>
      <c r="D136" s="200"/>
      <c r="E136" s="466"/>
      <c r="F136" s="213"/>
      <c r="G136" s="200"/>
      <c r="H136" s="466"/>
      <c r="I136" s="201"/>
      <c r="J136" s="199"/>
      <c r="K136" s="200"/>
      <c r="L136" s="199"/>
      <c r="M136" s="201"/>
      <c r="N136" s="484">
        <f>SUM(N135:N135)</f>
        <v>1541.5873000000013</v>
      </c>
      <c r="O136" s="195" t="s">
        <v>414</v>
      </c>
      <c r="P136" s="569"/>
    </row>
    <row r="137" spans="1:18" s="112" customFormat="1">
      <c r="A137" s="563" t="s">
        <v>261</v>
      </c>
      <c r="B137" s="126" t="s">
        <v>625</v>
      </c>
      <c r="C137" s="231"/>
      <c r="D137" s="215"/>
      <c r="E137" s="467"/>
      <c r="F137" s="231"/>
      <c r="G137" s="215"/>
      <c r="H137" s="467"/>
      <c r="I137" s="208"/>
      <c r="J137" s="209"/>
      <c r="K137" s="215"/>
      <c r="L137" s="209"/>
      <c r="M137" s="208"/>
      <c r="N137" s="485" t="s">
        <v>92</v>
      </c>
      <c r="O137" s="216"/>
      <c r="P137" s="570"/>
      <c r="Q137" s="142">
        <f>N139</f>
        <v>1872.2808000000002</v>
      </c>
      <c r="R137" s="240"/>
    </row>
    <row r="138" spans="1:18">
      <c r="A138" s="561"/>
      <c r="B138" s="123"/>
      <c r="C138" s="212"/>
      <c r="D138" s="527"/>
      <c r="E138" s="465"/>
      <c r="F138" s="212"/>
      <c r="G138" s="527"/>
      <c r="H138" s="465"/>
      <c r="I138" s="198"/>
      <c r="J138" s="197"/>
      <c r="K138" s="197"/>
      <c r="L138" s="197"/>
      <c r="M138" s="193"/>
      <c r="N138" s="483">
        <v>1872.2808000000002</v>
      </c>
      <c r="O138" s="194" t="s">
        <v>414</v>
      </c>
      <c r="P138" s="568"/>
    </row>
    <row r="139" spans="1:18">
      <c r="A139" s="562"/>
      <c r="B139" s="124"/>
      <c r="C139" s="213"/>
      <c r="D139" s="200"/>
      <c r="E139" s="466"/>
      <c r="F139" s="213"/>
      <c r="G139" s="200"/>
      <c r="H139" s="466"/>
      <c r="I139" s="201"/>
      <c r="J139" s="199"/>
      <c r="K139" s="200"/>
      <c r="L139" s="199"/>
      <c r="M139" s="201"/>
      <c r="N139" s="484">
        <f>SUM(N138:N138)</f>
        <v>1872.2808000000002</v>
      </c>
      <c r="O139" s="195" t="s">
        <v>414</v>
      </c>
      <c r="P139" s="569"/>
    </row>
    <row r="140" spans="1:18" s="112" customFormat="1">
      <c r="A140" s="563" t="s">
        <v>262</v>
      </c>
      <c r="B140" s="126" t="s">
        <v>607</v>
      </c>
      <c r="C140" s="231"/>
      <c r="D140" s="215"/>
      <c r="E140" s="467"/>
      <c r="F140" s="231"/>
      <c r="G140" s="215"/>
      <c r="H140" s="467"/>
      <c r="I140" s="208"/>
      <c r="J140" s="209"/>
      <c r="K140" s="215"/>
      <c r="L140" s="209"/>
      <c r="M140" s="208"/>
      <c r="N140" s="485" t="s">
        <v>92</v>
      </c>
      <c r="O140" s="216"/>
      <c r="P140" s="570"/>
      <c r="Q140" s="142">
        <f>N142</f>
        <v>2390.2967999999996</v>
      </c>
      <c r="R140" s="240"/>
    </row>
    <row r="141" spans="1:18">
      <c r="A141" s="561"/>
      <c r="B141" s="123"/>
      <c r="C141" s="212"/>
      <c r="D141" s="527"/>
      <c r="E141" s="465"/>
      <c r="F141" s="212"/>
      <c r="G141" s="527"/>
      <c r="H141" s="465"/>
      <c r="I141" s="198"/>
      <c r="J141" s="197"/>
      <c r="K141" s="197"/>
      <c r="L141" s="197"/>
      <c r="M141" s="193"/>
      <c r="N141" s="483">
        <v>2390.2967999999996</v>
      </c>
      <c r="O141" s="194" t="s">
        <v>414</v>
      </c>
      <c r="P141" s="568"/>
    </row>
    <row r="142" spans="1:18">
      <c r="A142" s="562"/>
      <c r="B142" s="124"/>
      <c r="C142" s="213"/>
      <c r="D142" s="200"/>
      <c r="E142" s="466"/>
      <c r="F142" s="213"/>
      <c r="G142" s="200"/>
      <c r="H142" s="466"/>
      <c r="I142" s="201"/>
      <c r="J142" s="199"/>
      <c r="K142" s="200"/>
      <c r="L142" s="199"/>
      <c r="M142" s="201"/>
      <c r="N142" s="484">
        <f>SUM(N141:N141)</f>
        <v>2390.2967999999996</v>
      </c>
      <c r="O142" s="195" t="s">
        <v>414</v>
      </c>
      <c r="P142" s="569"/>
    </row>
    <row r="143" spans="1:18" s="112" customFormat="1" ht="24">
      <c r="A143" s="563" t="s">
        <v>263</v>
      </c>
      <c r="B143" s="126" t="s">
        <v>609</v>
      </c>
      <c r="C143" s="231"/>
      <c r="D143" s="215"/>
      <c r="E143" s="467"/>
      <c r="F143" s="231"/>
      <c r="G143" s="215"/>
      <c r="H143" s="467"/>
      <c r="I143" s="208"/>
      <c r="J143" s="209" t="s">
        <v>247</v>
      </c>
      <c r="K143" s="215" t="s">
        <v>248</v>
      </c>
      <c r="L143" s="209" t="s">
        <v>249</v>
      </c>
      <c r="M143" s="208"/>
      <c r="N143" s="485" t="s">
        <v>92</v>
      </c>
      <c r="O143" s="216"/>
      <c r="P143" s="570"/>
      <c r="Q143" s="142">
        <f>N145</f>
        <v>123384.13294499999</v>
      </c>
      <c r="R143" s="240"/>
    </row>
    <row r="144" spans="1:18">
      <c r="A144" s="561"/>
      <c r="B144" s="123"/>
      <c r="C144" s="212"/>
      <c r="D144" s="527"/>
      <c r="E144" s="465"/>
      <c r="F144" s="212"/>
      <c r="G144" s="527"/>
      <c r="H144" s="465"/>
      <c r="I144" s="198"/>
      <c r="J144" s="197">
        <v>2390.2967999999996</v>
      </c>
      <c r="K144" s="315">
        <v>1.875</v>
      </c>
      <c r="L144" s="198">
        <v>27.53</v>
      </c>
      <c r="M144" s="198"/>
      <c r="N144" s="483">
        <f>J144*K144*L144</f>
        <v>123384.13294499999</v>
      </c>
      <c r="O144" s="194" t="s">
        <v>610</v>
      </c>
      <c r="P144" s="568"/>
    </row>
    <row r="145" spans="1:18">
      <c r="A145" s="562"/>
      <c r="B145" s="124"/>
      <c r="C145" s="213"/>
      <c r="D145" s="200"/>
      <c r="E145" s="466"/>
      <c r="F145" s="213"/>
      <c r="G145" s="200"/>
      <c r="H145" s="466"/>
      <c r="I145" s="201"/>
      <c r="J145" s="199"/>
      <c r="K145" s="200"/>
      <c r="L145" s="199"/>
      <c r="M145" s="201"/>
      <c r="N145" s="484">
        <f>SUM(N144:N144)</f>
        <v>123384.13294499999</v>
      </c>
      <c r="O145" s="195" t="s">
        <v>610</v>
      </c>
      <c r="P145" s="569"/>
    </row>
    <row r="146" spans="1:18" s="112" customFormat="1" ht="24">
      <c r="A146" s="563" t="s">
        <v>264</v>
      </c>
      <c r="B146" s="126" t="s">
        <v>611</v>
      </c>
      <c r="C146" s="231"/>
      <c r="D146" s="215"/>
      <c r="E146" s="467"/>
      <c r="F146" s="231"/>
      <c r="G146" s="215"/>
      <c r="H146" s="467"/>
      <c r="I146" s="208"/>
      <c r="J146" s="209" t="s">
        <v>247</v>
      </c>
      <c r="K146" s="215" t="s">
        <v>248</v>
      </c>
      <c r="L146" s="209" t="s">
        <v>249</v>
      </c>
      <c r="M146" s="208"/>
      <c r="N146" s="485" t="s">
        <v>92</v>
      </c>
      <c r="O146" s="216"/>
      <c r="P146" s="570"/>
      <c r="Q146" s="142">
        <f>N148</f>
        <v>17523.863415</v>
      </c>
      <c r="R146" s="240"/>
    </row>
    <row r="147" spans="1:18">
      <c r="A147" s="561"/>
      <c r="B147" s="123"/>
      <c r="C147" s="212"/>
      <c r="D147" s="527"/>
      <c r="E147" s="465"/>
      <c r="F147" s="212"/>
      <c r="G147" s="527"/>
      <c r="H147" s="465"/>
      <c r="I147" s="198"/>
      <c r="J147" s="197">
        <v>2390.2967999999996</v>
      </c>
      <c r="K147" s="315">
        <v>1.875</v>
      </c>
      <c r="L147" s="198">
        <v>3.91</v>
      </c>
      <c r="M147" s="198"/>
      <c r="N147" s="483">
        <f>J147*K147*L147</f>
        <v>17523.863415</v>
      </c>
      <c r="O147" s="194" t="s">
        <v>610</v>
      </c>
      <c r="P147" s="568"/>
    </row>
    <row r="148" spans="1:18">
      <c r="A148" s="562"/>
      <c r="B148" s="124"/>
      <c r="C148" s="213"/>
      <c r="D148" s="200"/>
      <c r="E148" s="466"/>
      <c r="F148" s="213"/>
      <c r="G148" s="200"/>
      <c r="H148" s="466"/>
      <c r="I148" s="201"/>
      <c r="J148" s="199"/>
      <c r="K148" s="200"/>
      <c r="L148" s="199"/>
      <c r="M148" s="201"/>
      <c r="N148" s="484">
        <f>SUM(N147:N147)</f>
        <v>17523.863415</v>
      </c>
      <c r="O148" s="195" t="s">
        <v>610</v>
      </c>
      <c r="P148" s="569"/>
    </row>
    <row r="149" spans="1:18">
      <c r="A149" s="559" t="s">
        <v>137</v>
      </c>
      <c r="B149" s="302" t="s">
        <v>265</v>
      </c>
      <c r="C149" s="460"/>
      <c r="D149" s="303"/>
      <c r="E149" s="464"/>
      <c r="F149" s="472"/>
      <c r="G149" s="303"/>
      <c r="H149" s="464"/>
      <c r="I149" s="303"/>
      <c r="J149" s="303"/>
      <c r="K149" s="303"/>
      <c r="L149" s="303"/>
      <c r="M149" s="303"/>
      <c r="N149" s="482"/>
      <c r="O149" s="313"/>
      <c r="P149" s="560"/>
    </row>
    <row r="150" spans="1:18" s="112" customFormat="1" ht="36">
      <c r="A150" s="563" t="s">
        <v>371</v>
      </c>
      <c r="B150" s="126" t="s">
        <v>626</v>
      </c>
      <c r="C150" s="231"/>
      <c r="D150" s="215"/>
      <c r="E150" s="467"/>
      <c r="F150" s="231"/>
      <c r="G150" s="215"/>
      <c r="H150" s="467"/>
      <c r="I150" s="208"/>
      <c r="J150" s="209"/>
      <c r="K150" s="215"/>
      <c r="L150" s="209"/>
      <c r="M150" s="208"/>
      <c r="N150" s="485" t="s">
        <v>92</v>
      </c>
      <c r="O150" s="216"/>
      <c r="P150" s="570"/>
      <c r="Q150" s="142">
        <f>N152</f>
        <v>4138.5</v>
      </c>
      <c r="R150" s="240"/>
    </row>
    <row r="151" spans="1:18">
      <c r="A151" s="561"/>
      <c r="B151" s="123" t="s">
        <v>496</v>
      </c>
      <c r="C151" s="212"/>
      <c r="D151" s="527"/>
      <c r="E151" s="465"/>
      <c r="F151" s="212"/>
      <c r="G151" s="527"/>
      <c r="H151" s="465"/>
      <c r="I151" s="198"/>
      <c r="J151" s="197"/>
      <c r="K151" s="197"/>
      <c r="L151" s="197"/>
      <c r="M151" s="193"/>
      <c r="N151" s="483">
        <v>4138.5</v>
      </c>
      <c r="O151" s="194" t="s">
        <v>430</v>
      </c>
      <c r="P151" s="568"/>
    </row>
    <row r="152" spans="1:18">
      <c r="A152" s="562"/>
      <c r="B152" s="124"/>
      <c r="C152" s="213"/>
      <c r="D152" s="200"/>
      <c r="E152" s="466"/>
      <c r="F152" s="213"/>
      <c r="G152" s="200"/>
      <c r="H152" s="466"/>
      <c r="I152" s="201"/>
      <c r="J152" s="199"/>
      <c r="K152" s="200"/>
      <c r="L152" s="199"/>
      <c r="M152" s="201"/>
      <c r="N152" s="484">
        <f>SUM(N151:N151)</f>
        <v>4138.5</v>
      </c>
      <c r="O152" s="195" t="s">
        <v>430</v>
      </c>
      <c r="P152" s="569"/>
    </row>
    <row r="153" spans="1:18" s="112" customFormat="1" ht="24">
      <c r="A153" s="563" t="s">
        <v>372</v>
      </c>
      <c r="B153" s="126" t="s">
        <v>540</v>
      </c>
      <c r="C153" s="231"/>
      <c r="D153" s="215"/>
      <c r="E153" s="467"/>
      <c r="F153" s="231"/>
      <c r="G153" s="215"/>
      <c r="H153" s="467"/>
      <c r="I153" s="208"/>
      <c r="J153" s="209"/>
      <c r="K153" s="215"/>
      <c r="L153" s="209"/>
      <c r="M153" s="208"/>
      <c r="N153" s="485" t="s">
        <v>92</v>
      </c>
      <c r="O153" s="216"/>
      <c r="P153" s="570"/>
      <c r="Q153" s="142">
        <f>N155</f>
        <v>139</v>
      </c>
      <c r="R153" s="240"/>
    </row>
    <row r="154" spans="1:18">
      <c r="A154" s="561"/>
      <c r="B154" s="123" t="s">
        <v>496</v>
      </c>
      <c r="C154" s="212"/>
      <c r="D154" s="527"/>
      <c r="E154" s="465"/>
      <c r="F154" s="212"/>
      <c r="G154" s="527"/>
      <c r="H154" s="465"/>
      <c r="I154" s="198"/>
      <c r="J154" s="197"/>
      <c r="K154" s="197"/>
      <c r="L154" s="197"/>
      <c r="M154" s="193"/>
      <c r="N154" s="483">
        <v>139</v>
      </c>
      <c r="O154" s="194" t="s">
        <v>515</v>
      </c>
      <c r="P154" s="568"/>
    </row>
    <row r="155" spans="1:18">
      <c r="A155" s="562"/>
      <c r="B155" s="124"/>
      <c r="C155" s="213"/>
      <c r="D155" s="200"/>
      <c r="E155" s="466"/>
      <c r="F155" s="213"/>
      <c r="G155" s="200"/>
      <c r="H155" s="466"/>
      <c r="I155" s="201"/>
      <c r="J155" s="199"/>
      <c r="K155" s="200"/>
      <c r="L155" s="199"/>
      <c r="M155" s="201"/>
      <c r="N155" s="484">
        <f>SUM(N154:N154)</f>
        <v>139</v>
      </c>
      <c r="O155" s="195" t="s">
        <v>515</v>
      </c>
      <c r="P155" s="569"/>
    </row>
    <row r="156" spans="1:18" s="112" customFormat="1" ht="24">
      <c r="A156" s="563" t="s">
        <v>373</v>
      </c>
      <c r="B156" s="126" t="s">
        <v>319</v>
      </c>
      <c r="C156" s="231"/>
      <c r="D156" s="215"/>
      <c r="E156" s="467"/>
      <c r="F156" s="231"/>
      <c r="G156" s="215"/>
      <c r="H156" s="467"/>
      <c r="I156" s="208"/>
      <c r="J156" s="209"/>
      <c r="K156" s="215"/>
      <c r="L156" s="209"/>
      <c r="M156" s="208"/>
      <c r="N156" s="485" t="s">
        <v>92</v>
      </c>
      <c r="O156" s="216"/>
      <c r="P156" s="570"/>
      <c r="Q156" s="142">
        <f>N158</f>
        <v>637</v>
      </c>
      <c r="R156" s="240"/>
    </row>
    <row r="157" spans="1:18">
      <c r="A157" s="561"/>
      <c r="B157" s="123" t="s">
        <v>496</v>
      </c>
      <c r="C157" s="212"/>
      <c r="D157" s="527"/>
      <c r="E157" s="465"/>
      <c r="F157" s="212"/>
      <c r="G157" s="527"/>
      <c r="H157" s="465"/>
      <c r="I157" s="198"/>
      <c r="J157" s="197"/>
      <c r="K157" s="197"/>
      <c r="L157" s="197"/>
      <c r="M157" s="193"/>
      <c r="N157" s="483">
        <v>637</v>
      </c>
      <c r="O157" s="194" t="s">
        <v>515</v>
      </c>
      <c r="P157" s="568"/>
    </row>
    <row r="158" spans="1:18">
      <c r="A158" s="562"/>
      <c r="B158" s="124"/>
      <c r="C158" s="213"/>
      <c r="D158" s="200"/>
      <c r="E158" s="466"/>
      <c r="F158" s="213"/>
      <c r="G158" s="200"/>
      <c r="H158" s="466"/>
      <c r="I158" s="201"/>
      <c r="J158" s="199"/>
      <c r="K158" s="200"/>
      <c r="L158" s="199"/>
      <c r="M158" s="201"/>
      <c r="N158" s="484">
        <f>SUM(N157:N157)</f>
        <v>637</v>
      </c>
      <c r="O158" s="195" t="s">
        <v>515</v>
      </c>
      <c r="P158" s="569"/>
    </row>
    <row r="159" spans="1:18" s="112" customFormat="1" ht="24">
      <c r="A159" s="563" t="s">
        <v>374</v>
      </c>
      <c r="B159" s="126" t="s">
        <v>326</v>
      </c>
      <c r="C159" s="231"/>
      <c r="D159" s="215"/>
      <c r="E159" s="467"/>
      <c r="F159" s="231"/>
      <c r="G159" s="215"/>
      <c r="H159" s="467"/>
      <c r="I159" s="208"/>
      <c r="J159" s="209"/>
      <c r="K159" s="215"/>
      <c r="L159" s="209"/>
      <c r="M159" s="208"/>
      <c r="N159" s="485" t="s">
        <v>92</v>
      </c>
      <c r="O159" s="216"/>
      <c r="P159" s="570"/>
      <c r="Q159" s="142">
        <f>N161</f>
        <v>1383</v>
      </c>
      <c r="R159" s="240"/>
    </row>
    <row r="160" spans="1:18">
      <c r="A160" s="561"/>
      <c r="B160" s="123" t="s">
        <v>496</v>
      </c>
      <c r="C160" s="212"/>
      <c r="D160" s="527"/>
      <c r="E160" s="465"/>
      <c r="F160" s="212"/>
      <c r="G160" s="527"/>
      <c r="H160" s="465"/>
      <c r="I160" s="198"/>
      <c r="J160" s="197"/>
      <c r="K160" s="197"/>
      <c r="L160" s="197"/>
      <c r="M160" s="193"/>
      <c r="N160" s="483">
        <v>1383</v>
      </c>
      <c r="O160" s="194" t="s">
        <v>515</v>
      </c>
      <c r="P160" s="568"/>
    </row>
    <row r="161" spans="1:18">
      <c r="A161" s="562"/>
      <c r="B161" s="124"/>
      <c r="C161" s="213"/>
      <c r="D161" s="200"/>
      <c r="E161" s="466"/>
      <c r="F161" s="213"/>
      <c r="G161" s="200"/>
      <c r="H161" s="466"/>
      <c r="I161" s="201"/>
      <c r="J161" s="199"/>
      <c r="K161" s="200"/>
      <c r="L161" s="199"/>
      <c r="M161" s="201"/>
      <c r="N161" s="484">
        <f>SUM(N160:N160)</f>
        <v>1383</v>
      </c>
      <c r="O161" s="195" t="s">
        <v>515</v>
      </c>
      <c r="P161" s="569"/>
    </row>
    <row r="162" spans="1:18" s="112" customFormat="1" ht="24">
      <c r="A162" s="571" t="s">
        <v>375</v>
      </c>
      <c r="B162" s="126" t="s">
        <v>497</v>
      </c>
      <c r="C162" s="231"/>
      <c r="D162" s="215"/>
      <c r="E162" s="467"/>
      <c r="F162" s="231"/>
      <c r="G162" s="215"/>
      <c r="H162" s="467"/>
      <c r="I162" s="208"/>
      <c r="J162" s="209"/>
      <c r="K162" s="215"/>
      <c r="L162" s="209"/>
      <c r="M162" s="208"/>
      <c r="N162" s="485" t="s">
        <v>92</v>
      </c>
      <c r="O162" s="216"/>
      <c r="P162" s="570"/>
      <c r="Q162" s="142">
        <f>N164</f>
        <v>9</v>
      </c>
      <c r="R162" s="240"/>
    </row>
    <row r="163" spans="1:18">
      <c r="A163" s="561"/>
      <c r="B163" s="123" t="s">
        <v>496</v>
      </c>
      <c r="C163" s="212"/>
      <c r="D163" s="527"/>
      <c r="E163" s="465"/>
      <c r="F163" s="212"/>
      <c r="G163" s="527"/>
      <c r="H163" s="465"/>
      <c r="I163" s="198"/>
      <c r="J163" s="197"/>
      <c r="K163" s="197"/>
      <c r="L163" s="197"/>
      <c r="M163" s="193"/>
      <c r="N163" s="483">
        <v>9</v>
      </c>
      <c r="O163" s="194" t="s">
        <v>515</v>
      </c>
      <c r="P163" s="568"/>
    </row>
    <row r="164" spans="1:18">
      <c r="A164" s="562"/>
      <c r="B164" s="124"/>
      <c r="C164" s="213"/>
      <c r="D164" s="200"/>
      <c r="E164" s="466"/>
      <c r="F164" s="213"/>
      <c r="G164" s="200"/>
      <c r="H164" s="466"/>
      <c r="I164" s="201"/>
      <c r="J164" s="199"/>
      <c r="K164" s="200"/>
      <c r="L164" s="199"/>
      <c r="M164" s="201"/>
      <c r="N164" s="484">
        <f>SUM(N163:N163)</f>
        <v>9</v>
      </c>
      <c r="O164" s="195" t="s">
        <v>515</v>
      </c>
      <c r="P164" s="569"/>
    </row>
    <row r="165" spans="1:18" s="112" customFormat="1" ht="24">
      <c r="A165" s="563" t="s">
        <v>376</v>
      </c>
      <c r="B165" s="126" t="s">
        <v>499</v>
      </c>
      <c r="C165" s="231"/>
      <c r="D165" s="215"/>
      <c r="E165" s="467"/>
      <c r="F165" s="231"/>
      <c r="G165" s="215"/>
      <c r="H165" s="467"/>
      <c r="I165" s="208"/>
      <c r="J165" s="209"/>
      <c r="K165" s="215"/>
      <c r="L165" s="209"/>
      <c r="M165" s="208"/>
      <c r="N165" s="485" t="s">
        <v>92</v>
      </c>
      <c r="O165" s="216"/>
      <c r="P165" s="570"/>
      <c r="Q165" s="142">
        <f>N167</f>
        <v>8</v>
      </c>
      <c r="R165" s="240"/>
    </row>
    <row r="166" spans="1:18">
      <c r="A166" s="561"/>
      <c r="B166" s="123" t="s">
        <v>496</v>
      </c>
      <c r="C166" s="212"/>
      <c r="D166" s="527"/>
      <c r="E166" s="465"/>
      <c r="F166" s="212"/>
      <c r="G166" s="527"/>
      <c r="H166" s="465"/>
      <c r="I166" s="198"/>
      <c r="J166" s="197"/>
      <c r="K166" s="197"/>
      <c r="L166" s="197"/>
      <c r="M166" s="193"/>
      <c r="N166" s="483">
        <v>8</v>
      </c>
      <c r="O166" s="194" t="s">
        <v>601</v>
      </c>
      <c r="P166" s="568"/>
    </row>
    <row r="167" spans="1:18">
      <c r="A167" s="562"/>
      <c r="B167" s="124"/>
      <c r="C167" s="213"/>
      <c r="D167" s="200"/>
      <c r="E167" s="466"/>
      <c r="F167" s="213"/>
      <c r="G167" s="200"/>
      <c r="H167" s="466"/>
      <c r="I167" s="201"/>
      <c r="J167" s="199"/>
      <c r="K167" s="200"/>
      <c r="L167" s="199"/>
      <c r="M167" s="201"/>
      <c r="N167" s="484">
        <f>SUM(N166:N166)</f>
        <v>8</v>
      </c>
      <c r="O167" s="195" t="s">
        <v>601</v>
      </c>
      <c r="P167" s="569"/>
    </row>
    <row r="168" spans="1:18" s="112" customFormat="1" ht="24">
      <c r="A168" s="563" t="s">
        <v>377</v>
      </c>
      <c r="B168" s="126" t="s">
        <v>500</v>
      </c>
      <c r="C168" s="231"/>
      <c r="D168" s="215"/>
      <c r="E168" s="467"/>
      <c r="F168" s="231"/>
      <c r="G168" s="215"/>
      <c r="H168" s="467"/>
      <c r="I168" s="208"/>
      <c r="J168" s="209"/>
      <c r="K168" s="215"/>
      <c r="L168" s="209"/>
      <c r="M168" s="208"/>
      <c r="N168" s="485" t="s">
        <v>92</v>
      </c>
      <c r="O168" s="216"/>
      <c r="P168" s="570"/>
      <c r="Q168" s="142">
        <f>N170</f>
        <v>1</v>
      </c>
      <c r="R168" s="240"/>
    </row>
    <row r="169" spans="1:18">
      <c r="A169" s="561"/>
      <c r="B169" s="123" t="s">
        <v>496</v>
      </c>
      <c r="C169" s="212"/>
      <c r="D169" s="527"/>
      <c r="E169" s="465"/>
      <c r="F169" s="212"/>
      <c r="G169" s="527"/>
      <c r="H169" s="465"/>
      <c r="I169" s="198"/>
      <c r="J169" s="197"/>
      <c r="K169" s="197"/>
      <c r="L169" s="197"/>
      <c r="M169" s="193"/>
      <c r="N169" s="483">
        <v>1</v>
      </c>
      <c r="O169" s="194" t="s">
        <v>601</v>
      </c>
      <c r="P169" s="568"/>
    </row>
    <row r="170" spans="1:18">
      <c r="A170" s="562"/>
      <c r="B170" s="124"/>
      <c r="C170" s="213"/>
      <c r="D170" s="200"/>
      <c r="E170" s="466"/>
      <c r="F170" s="213"/>
      <c r="G170" s="200"/>
      <c r="H170" s="466"/>
      <c r="I170" s="201"/>
      <c r="J170" s="199"/>
      <c r="K170" s="200"/>
      <c r="L170" s="199"/>
      <c r="M170" s="201"/>
      <c r="N170" s="484">
        <f>SUM(N169:N169)</f>
        <v>1</v>
      </c>
      <c r="O170" s="195" t="s">
        <v>601</v>
      </c>
      <c r="P170" s="569"/>
    </row>
    <row r="171" spans="1:18" s="112" customFormat="1" ht="24">
      <c r="A171" s="563" t="s">
        <v>480</v>
      </c>
      <c r="B171" s="126" t="s">
        <v>491</v>
      </c>
      <c r="C171" s="231"/>
      <c r="D171" s="215"/>
      <c r="E171" s="467"/>
      <c r="F171" s="231"/>
      <c r="G171" s="215"/>
      <c r="H171" s="467"/>
      <c r="I171" s="208"/>
      <c r="J171" s="209"/>
      <c r="K171" s="215"/>
      <c r="L171" s="209"/>
      <c r="M171" s="208"/>
      <c r="N171" s="485" t="s">
        <v>92</v>
      </c>
      <c r="O171" s="216"/>
      <c r="P171" s="570"/>
      <c r="Q171" s="142">
        <f>N173</f>
        <v>119</v>
      </c>
      <c r="R171" s="240"/>
    </row>
    <row r="172" spans="1:18">
      <c r="A172" s="561"/>
      <c r="B172" s="123" t="s">
        <v>496</v>
      </c>
      <c r="C172" s="212"/>
      <c r="D172" s="527"/>
      <c r="E172" s="465"/>
      <c r="F172" s="212"/>
      <c r="G172" s="527"/>
      <c r="H172" s="465"/>
      <c r="I172" s="198"/>
      <c r="J172" s="197"/>
      <c r="K172" s="197"/>
      <c r="L172" s="197"/>
      <c r="M172" s="193"/>
      <c r="N172" s="483">
        <v>119</v>
      </c>
      <c r="O172" s="194" t="s">
        <v>379</v>
      </c>
      <c r="P172" s="568"/>
    </row>
    <row r="173" spans="1:18">
      <c r="A173" s="562"/>
      <c r="B173" s="124"/>
      <c r="C173" s="213"/>
      <c r="D173" s="200"/>
      <c r="E173" s="466"/>
      <c r="F173" s="213"/>
      <c r="G173" s="200"/>
      <c r="H173" s="466"/>
      <c r="I173" s="201"/>
      <c r="J173" s="199"/>
      <c r="K173" s="200"/>
      <c r="L173" s="199"/>
      <c r="M173" s="201"/>
      <c r="N173" s="484">
        <f>SUM(N172:N172)</f>
        <v>119</v>
      </c>
      <c r="O173" s="195" t="s">
        <v>379</v>
      </c>
      <c r="P173" s="569"/>
    </row>
    <row r="174" spans="1:18" s="112" customFormat="1" ht="24">
      <c r="A174" s="571" t="s">
        <v>481</v>
      </c>
      <c r="B174" s="126" t="s">
        <v>524</v>
      </c>
      <c r="C174" s="231"/>
      <c r="D174" s="215"/>
      <c r="E174" s="467"/>
      <c r="F174" s="231"/>
      <c r="G174" s="215"/>
      <c r="H174" s="467"/>
      <c r="I174" s="208"/>
      <c r="J174" s="209"/>
      <c r="K174" s="215"/>
      <c r="L174" s="209"/>
      <c r="M174" s="208"/>
      <c r="N174" s="485" t="s">
        <v>92</v>
      </c>
      <c r="O174" s="216"/>
      <c r="P174" s="570"/>
      <c r="Q174" s="142">
        <f>N176</f>
        <v>1</v>
      </c>
      <c r="R174" s="240"/>
    </row>
    <row r="175" spans="1:18">
      <c r="A175" s="561"/>
      <c r="B175" s="123" t="s">
        <v>496</v>
      </c>
      <c r="C175" s="212"/>
      <c r="D175" s="527"/>
      <c r="E175" s="465"/>
      <c r="F175" s="212"/>
      <c r="G175" s="527"/>
      <c r="H175" s="465"/>
      <c r="I175" s="198"/>
      <c r="J175" s="197"/>
      <c r="K175" s="197"/>
      <c r="L175" s="197"/>
      <c r="M175" s="193"/>
      <c r="N175" s="483">
        <v>1</v>
      </c>
      <c r="O175" s="194" t="s">
        <v>379</v>
      </c>
      <c r="P175" s="568"/>
    </row>
    <row r="176" spans="1:18">
      <c r="A176" s="562"/>
      <c r="B176" s="124"/>
      <c r="C176" s="213"/>
      <c r="D176" s="200"/>
      <c r="E176" s="466"/>
      <c r="F176" s="213"/>
      <c r="G176" s="200"/>
      <c r="H176" s="466"/>
      <c r="I176" s="201"/>
      <c r="J176" s="199"/>
      <c r="K176" s="200"/>
      <c r="L176" s="199"/>
      <c r="M176" s="201"/>
      <c r="N176" s="484">
        <f>SUM(N175:N175)</f>
        <v>1</v>
      </c>
      <c r="O176" s="195" t="s">
        <v>379</v>
      </c>
      <c r="P176" s="569"/>
    </row>
    <row r="177" spans="1:18" s="112" customFormat="1" ht="24">
      <c r="A177" s="563" t="s">
        <v>482</v>
      </c>
      <c r="B177" s="126" t="s">
        <v>542</v>
      </c>
      <c r="C177" s="231"/>
      <c r="D177" s="215"/>
      <c r="E177" s="467"/>
      <c r="F177" s="231"/>
      <c r="G177" s="215"/>
      <c r="H177" s="467"/>
      <c r="I177" s="208"/>
      <c r="J177" s="209"/>
      <c r="K177" s="215"/>
      <c r="L177" s="209"/>
      <c r="M177" s="208"/>
      <c r="N177" s="485" t="s">
        <v>92</v>
      </c>
      <c r="O177" s="216"/>
      <c r="P177" s="570"/>
      <c r="Q177" s="142">
        <f>N179</f>
        <v>6</v>
      </c>
      <c r="R177" s="240"/>
    </row>
    <row r="178" spans="1:18">
      <c r="A178" s="561"/>
      <c r="B178" s="123" t="s">
        <v>496</v>
      </c>
      <c r="C178" s="212"/>
      <c r="D178" s="527"/>
      <c r="E178" s="465"/>
      <c r="F178" s="212"/>
      <c r="G178" s="527"/>
      <c r="H178" s="465"/>
      <c r="I178" s="198"/>
      <c r="J178" s="197"/>
      <c r="K178" s="197"/>
      <c r="L178" s="197"/>
      <c r="M178" s="193"/>
      <c r="N178" s="483">
        <v>6</v>
      </c>
      <c r="O178" s="194" t="s">
        <v>601</v>
      </c>
      <c r="P178" s="568"/>
    </row>
    <row r="179" spans="1:18">
      <c r="A179" s="562"/>
      <c r="B179" s="124"/>
      <c r="C179" s="213"/>
      <c r="D179" s="200"/>
      <c r="E179" s="466"/>
      <c r="F179" s="213"/>
      <c r="G179" s="200"/>
      <c r="H179" s="466"/>
      <c r="I179" s="201"/>
      <c r="J179" s="199"/>
      <c r="K179" s="200"/>
      <c r="L179" s="199"/>
      <c r="M179" s="201"/>
      <c r="N179" s="484">
        <f>SUM(N178:N178)</f>
        <v>6</v>
      </c>
      <c r="O179" s="195" t="s">
        <v>601</v>
      </c>
      <c r="P179" s="569"/>
    </row>
    <row r="180" spans="1:18" s="112" customFormat="1" ht="24">
      <c r="A180" s="563" t="s">
        <v>483</v>
      </c>
      <c r="B180" s="126" t="s">
        <v>550</v>
      </c>
      <c r="C180" s="231"/>
      <c r="D180" s="215"/>
      <c r="E180" s="467"/>
      <c r="F180" s="231"/>
      <c r="G180" s="215"/>
      <c r="H180" s="467"/>
      <c r="I180" s="208"/>
      <c r="J180" s="209"/>
      <c r="K180" s="215"/>
      <c r="L180" s="209"/>
      <c r="M180" s="208"/>
      <c r="N180" s="485" t="s">
        <v>92</v>
      </c>
      <c r="O180" s="216"/>
      <c r="P180" s="570"/>
      <c r="Q180" s="142">
        <f>N182</f>
        <v>1</v>
      </c>
      <c r="R180" s="240"/>
    </row>
    <row r="181" spans="1:18">
      <c r="A181" s="561"/>
      <c r="B181" s="123" t="s">
        <v>496</v>
      </c>
      <c r="C181" s="212"/>
      <c r="D181" s="527"/>
      <c r="E181" s="465"/>
      <c r="F181" s="212"/>
      <c r="G181" s="527"/>
      <c r="H181" s="465"/>
      <c r="I181" s="198"/>
      <c r="J181" s="197"/>
      <c r="K181" s="197"/>
      <c r="L181" s="197"/>
      <c r="M181" s="193"/>
      <c r="N181" s="483">
        <v>1</v>
      </c>
      <c r="O181" s="194" t="s">
        <v>601</v>
      </c>
      <c r="P181" s="568"/>
    </row>
    <row r="182" spans="1:18">
      <c r="A182" s="562"/>
      <c r="B182" s="124"/>
      <c r="C182" s="213"/>
      <c r="D182" s="200"/>
      <c r="E182" s="466"/>
      <c r="F182" s="213"/>
      <c r="G182" s="200"/>
      <c r="H182" s="466"/>
      <c r="I182" s="201"/>
      <c r="J182" s="199"/>
      <c r="K182" s="200"/>
      <c r="L182" s="199"/>
      <c r="M182" s="201"/>
      <c r="N182" s="484">
        <f>SUM(N181:N181)</f>
        <v>1</v>
      </c>
      <c r="O182" s="195" t="s">
        <v>601</v>
      </c>
      <c r="P182" s="569"/>
    </row>
    <row r="183" spans="1:18" s="112" customFormat="1">
      <c r="A183" s="563" t="s">
        <v>484</v>
      </c>
      <c r="B183" s="126" t="s">
        <v>330</v>
      </c>
      <c r="C183" s="231"/>
      <c r="D183" s="215"/>
      <c r="E183" s="467"/>
      <c r="F183" s="231"/>
      <c r="G183" s="215"/>
      <c r="H183" s="467"/>
      <c r="I183" s="208"/>
      <c r="J183" s="209"/>
      <c r="K183" s="215"/>
      <c r="L183" s="209"/>
      <c r="M183" s="208"/>
      <c r="N183" s="485" t="s">
        <v>92</v>
      </c>
      <c r="O183" s="216"/>
      <c r="P183" s="570"/>
      <c r="Q183" s="142">
        <f>N185</f>
        <v>37</v>
      </c>
      <c r="R183" s="240"/>
    </row>
    <row r="184" spans="1:18">
      <c r="A184" s="561"/>
      <c r="B184" s="123" t="s">
        <v>496</v>
      </c>
      <c r="C184" s="212"/>
      <c r="D184" s="527"/>
      <c r="E184" s="465"/>
      <c r="F184" s="212"/>
      <c r="G184" s="527"/>
      <c r="H184" s="465"/>
      <c r="I184" s="198"/>
      <c r="J184" s="197"/>
      <c r="K184" s="197"/>
      <c r="L184" s="197"/>
      <c r="M184" s="193"/>
      <c r="N184" s="483">
        <v>37</v>
      </c>
      <c r="O184" s="194" t="s">
        <v>601</v>
      </c>
      <c r="P184" s="568"/>
    </row>
    <row r="185" spans="1:18">
      <c r="A185" s="562"/>
      <c r="B185" s="124"/>
      <c r="C185" s="213"/>
      <c r="D185" s="200"/>
      <c r="E185" s="466"/>
      <c r="F185" s="213"/>
      <c r="G185" s="200"/>
      <c r="H185" s="466"/>
      <c r="I185" s="201"/>
      <c r="J185" s="199"/>
      <c r="K185" s="200"/>
      <c r="L185" s="199"/>
      <c r="M185" s="201"/>
      <c r="N185" s="484">
        <f>SUM(N184:N184)</f>
        <v>37</v>
      </c>
      <c r="O185" s="195" t="s">
        <v>601</v>
      </c>
      <c r="P185" s="569"/>
    </row>
    <row r="186" spans="1:18" s="112" customFormat="1">
      <c r="A186" s="563" t="s">
        <v>485</v>
      </c>
      <c r="B186" s="126" t="s">
        <v>331</v>
      </c>
      <c r="C186" s="231"/>
      <c r="D186" s="215"/>
      <c r="E186" s="467"/>
      <c r="F186" s="231"/>
      <c r="G186" s="215"/>
      <c r="H186" s="467"/>
      <c r="I186" s="208"/>
      <c r="J186" s="209"/>
      <c r="K186" s="215"/>
      <c r="L186" s="209"/>
      <c r="M186" s="208"/>
      <c r="N186" s="485" t="s">
        <v>92</v>
      </c>
      <c r="O186" s="216"/>
      <c r="P186" s="570"/>
      <c r="Q186" s="142">
        <f>N188</f>
        <v>11</v>
      </c>
      <c r="R186" s="240"/>
    </row>
    <row r="187" spans="1:18">
      <c r="A187" s="561"/>
      <c r="B187" s="123" t="s">
        <v>496</v>
      </c>
      <c r="C187" s="212"/>
      <c r="D187" s="527"/>
      <c r="E187" s="465"/>
      <c r="F187" s="212"/>
      <c r="G187" s="527"/>
      <c r="H187" s="465"/>
      <c r="I187" s="198"/>
      <c r="J187" s="197"/>
      <c r="K187" s="197"/>
      <c r="L187" s="197"/>
      <c r="M187" s="193"/>
      <c r="N187" s="483">
        <v>11</v>
      </c>
      <c r="O187" s="194" t="s">
        <v>601</v>
      </c>
      <c r="P187" s="568"/>
    </row>
    <row r="188" spans="1:18">
      <c r="A188" s="562"/>
      <c r="B188" s="124"/>
      <c r="C188" s="213"/>
      <c r="D188" s="200"/>
      <c r="E188" s="466"/>
      <c r="F188" s="213"/>
      <c r="G188" s="200"/>
      <c r="H188" s="466"/>
      <c r="I188" s="201"/>
      <c r="J188" s="199"/>
      <c r="K188" s="200"/>
      <c r="L188" s="199"/>
      <c r="M188" s="201"/>
      <c r="N188" s="484">
        <f>SUM(N187:N187)</f>
        <v>11</v>
      </c>
      <c r="O188" s="195" t="s">
        <v>601</v>
      </c>
      <c r="P188" s="569"/>
    </row>
    <row r="189" spans="1:18" s="112" customFormat="1">
      <c r="A189" s="563" t="s">
        <v>486</v>
      </c>
      <c r="B189" s="126" t="s">
        <v>503</v>
      </c>
      <c r="C189" s="231"/>
      <c r="D189" s="215"/>
      <c r="E189" s="467"/>
      <c r="F189" s="231"/>
      <c r="G189" s="215"/>
      <c r="H189" s="467"/>
      <c r="I189" s="208"/>
      <c r="J189" s="209"/>
      <c r="K189" s="215"/>
      <c r="L189" s="209"/>
      <c r="M189" s="208"/>
      <c r="N189" s="485" t="s">
        <v>92</v>
      </c>
      <c r="O189" s="216"/>
      <c r="P189" s="570"/>
      <c r="Q189" s="142">
        <f>N191</f>
        <v>8</v>
      </c>
      <c r="R189" s="240"/>
    </row>
    <row r="190" spans="1:18">
      <c r="A190" s="561"/>
      <c r="B190" s="123" t="s">
        <v>496</v>
      </c>
      <c r="C190" s="212"/>
      <c r="D190" s="527"/>
      <c r="E190" s="465"/>
      <c r="F190" s="212"/>
      <c r="G190" s="527"/>
      <c r="H190" s="465"/>
      <c r="I190" s="198"/>
      <c r="J190" s="197"/>
      <c r="K190" s="197"/>
      <c r="L190" s="197"/>
      <c r="M190" s="193"/>
      <c r="N190" s="483">
        <v>8</v>
      </c>
      <c r="O190" s="194" t="s">
        <v>601</v>
      </c>
      <c r="P190" s="568"/>
    </row>
    <row r="191" spans="1:18">
      <c r="A191" s="562"/>
      <c r="B191" s="124"/>
      <c r="C191" s="213"/>
      <c r="D191" s="200"/>
      <c r="E191" s="466"/>
      <c r="F191" s="213"/>
      <c r="G191" s="200"/>
      <c r="H191" s="466"/>
      <c r="I191" s="201"/>
      <c r="J191" s="199"/>
      <c r="K191" s="200"/>
      <c r="L191" s="199"/>
      <c r="M191" s="201"/>
      <c r="N191" s="484">
        <f>SUM(N190:N190)</f>
        <v>8</v>
      </c>
      <c r="O191" s="195" t="s">
        <v>601</v>
      </c>
      <c r="P191" s="569"/>
    </row>
    <row r="192" spans="1:18" s="112" customFormat="1">
      <c r="A192" s="563" t="s">
        <v>487</v>
      </c>
      <c r="B192" s="126" t="s">
        <v>553</v>
      </c>
      <c r="C192" s="231"/>
      <c r="D192" s="215"/>
      <c r="E192" s="467"/>
      <c r="F192" s="231"/>
      <c r="G192" s="215"/>
      <c r="H192" s="467"/>
      <c r="I192" s="208"/>
      <c r="J192" s="209"/>
      <c r="K192" s="215"/>
      <c r="L192" s="209"/>
      <c r="M192" s="208"/>
      <c r="N192" s="485" t="s">
        <v>92</v>
      </c>
      <c r="O192" s="216"/>
      <c r="P192" s="570"/>
      <c r="Q192" s="142">
        <f>N194</f>
        <v>5</v>
      </c>
      <c r="R192" s="240"/>
    </row>
    <row r="193" spans="1:18">
      <c r="A193" s="561"/>
      <c r="B193" s="123" t="s">
        <v>496</v>
      </c>
      <c r="C193" s="212"/>
      <c r="D193" s="527"/>
      <c r="E193" s="465"/>
      <c r="F193" s="212"/>
      <c r="G193" s="527"/>
      <c r="H193" s="465"/>
      <c r="I193" s="198"/>
      <c r="J193" s="197"/>
      <c r="K193" s="197"/>
      <c r="L193" s="197"/>
      <c r="M193" s="193"/>
      <c r="N193" s="483">
        <v>5</v>
      </c>
      <c r="O193" s="194" t="s">
        <v>601</v>
      </c>
      <c r="P193" s="568"/>
    </row>
    <row r="194" spans="1:18">
      <c r="A194" s="562"/>
      <c r="B194" s="124"/>
      <c r="C194" s="213"/>
      <c r="D194" s="200"/>
      <c r="E194" s="466"/>
      <c r="F194" s="213"/>
      <c r="G194" s="200"/>
      <c r="H194" s="466"/>
      <c r="I194" s="201"/>
      <c r="J194" s="199"/>
      <c r="K194" s="200"/>
      <c r="L194" s="199"/>
      <c r="M194" s="201"/>
      <c r="N194" s="484">
        <f>SUM(N193:N193)</f>
        <v>5</v>
      </c>
      <c r="O194" s="195" t="s">
        <v>601</v>
      </c>
      <c r="P194" s="569"/>
    </row>
    <row r="195" spans="1:18" s="112" customFormat="1">
      <c r="A195" s="563" t="s">
        <v>488</v>
      </c>
      <c r="B195" s="126" t="s">
        <v>332</v>
      </c>
      <c r="C195" s="231"/>
      <c r="D195" s="215"/>
      <c r="E195" s="467"/>
      <c r="F195" s="231"/>
      <c r="G195" s="215"/>
      <c r="H195" s="467"/>
      <c r="I195" s="208"/>
      <c r="J195" s="209"/>
      <c r="K195" s="215"/>
      <c r="L195" s="209"/>
      <c r="M195" s="208"/>
      <c r="N195" s="485" t="s">
        <v>92</v>
      </c>
      <c r="O195" s="216"/>
      <c r="P195" s="570"/>
      <c r="Q195" s="142">
        <f>N197</f>
        <v>46</v>
      </c>
      <c r="R195" s="240"/>
    </row>
    <row r="196" spans="1:18">
      <c r="A196" s="561"/>
      <c r="B196" s="123" t="s">
        <v>496</v>
      </c>
      <c r="C196" s="212"/>
      <c r="D196" s="527"/>
      <c r="E196" s="465"/>
      <c r="F196" s="212"/>
      <c r="G196" s="527"/>
      <c r="H196" s="465"/>
      <c r="I196" s="198"/>
      <c r="J196" s="197"/>
      <c r="K196" s="197"/>
      <c r="L196" s="197"/>
      <c r="M196" s="193"/>
      <c r="N196" s="483">
        <v>46</v>
      </c>
      <c r="O196" s="194" t="s">
        <v>601</v>
      </c>
      <c r="P196" s="568"/>
    </row>
    <row r="197" spans="1:18">
      <c r="A197" s="562"/>
      <c r="B197" s="124"/>
      <c r="C197" s="213"/>
      <c r="D197" s="200"/>
      <c r="E197" s="466"/>
      <c r="F197" s="213"/>
      <c r="G197" s="200"/>
      <c r="H197" s="466"/>
      <c r="I197" s="201"/>
      <c r="J197" s="199"/>
      <c r="K197" s="200"/>
      <c r="L197" s="199"/>
      <c r="M197" s="201"/>
      <c r="N197" s="484">
        <f>SUM(N196:N196)</f>
        <v>46</v>
      </c>
      <c r="O197" s="195" t="s">
        <v>601</v>
      </c>
      <c r="P197" s="569"/>
    </row>
    <row r="198" spans="1:18" s="112" customFormat="1">
      <c r="A198" s="563" t="s">
        <v>489</v>
      </c>
      <c r="B198" s="126" t="s">
        <v>337</v>
      </c>
      <c r="C198" s="231"/>
      <c r="D198" s="215"/>
      <c r="E198" s="467"/>
      <c r="F198" s="231"/>
      <c r="G198" s="215"/>
      <c r="H198" s="467"/>
      <c r="I198" s="208"/>
      <c r="J198" s="209"/>
      <c r="K198" s="215"/>
      <c r="L198" s="209"/>
      <c r="M198" s="208"/>
      <c r="N198" s="485" t="s">
        <v>92</v>
      </c>
      <c r="O198" s="216"/>
      <c r="P198" s="570"/>
      <c r="Q198" s="142">
        <f>N200</f>
        <v>11</v>
      </c>
      <c r="R198" s="240"/>
    </row>
    <row r="199" spans="1:18">
      <c r="A199" s="561"/>
      <c r="B199" s="123" t="s">
        <v>496</v>
      </c>
      <c r="C199" s="212"/>
      <c r="D199" s="527"/>
      <c r="E199" s="465"/>
      <c r="F199" s="212"/>
      <c r="G199" s="527"/>
      <c r="H199" s="465"/>
      <c r="I199" s="198"/>
      <c r="J199" s="197"/>
      <c r="K199" s="197"/>
      <c r="L199" s="197"/>
      <c r="M199" s="193"/>
      <c r="N199" s="483">
        <v>11</v>
      </c>
      <c r="O199" s="194" t="s">
        <v>601</v>
      </c>
      <c r="P199" s="568"/>
    </row>
    <row r="200" spans="1:18">
      <c r="A200" s="562"/>
      <c r="B200" s="124"/>
      <c r="C200" s="213"/>
      <c r="D200" s="200"/>
      <c r="E200" s="466"/>
      <c r="F200" s="213"/>
      <c r="G200" s="200"/>
      <c r="H200" s="466"/>
      <c r="I200" s="201"/>
      <c r="J200" s="199"/>
      <c r="K200" s="200"/>
      <c r="L200" s="199"/>
      <c r="M200" s="201"/>
      <c r="N200" s="484">
        <f>SUM(N199:N199)</f>
        <v>11</v>
      </c>
      <c r="O200" s="195" t="s">
        <v>601</v>
      </c>
      <c r="P200" s="569"/>
    </row>
    <row r="201" spans="1:18" s="112" customFormat="1">
      <c r="A201" s="563" t="s">
        <v>490</v>
      </c>
      <c r="B201" s="126" t="s">
        <v>504</v>
      </c>
      <c r="C201" s="231"/>
      <c r="D201" s="215"/>
      <c r="E201" s="467"/>
      <c r="F201" s="231"/>
      <c r="G201" s="215"/>
      <c r="H201" s="467"/>
      <c r="I201" s="208"/>
      <c r="J201" s="209"/>
      <c r="K201" s="215"/>
      <c r="L201" s="209"/>
      <c r="M201" s="208"/>
      <c r="N201" s="485" t="s">
        <v>92</v>
      </c>
      <c r="O201" s="216"/>
      <c r="P201" s="570"/>
      <c r="Q201" s="142">
        <f>N203</f>
        <v>4</v>
      </c>
      <c r="R201" s="240"/>
    </row>
    <row r="202" spans="1:18">
      <c r="A202" s="561"/>
      <c r="B202" s="123" t="s">
        <v>496</v>
      </c>
      <c r="C202" s="212"/>
      <c r="D202" s="527"/>
      <c r="E202" s="465"/>
      <c r="F202" s="212"/>
      <c r="G202" s="527"/>
      <c r="H202" s="465"/>
      <c r="I202" s="198"/>
      <c r="J202" s="197"/>
      <c r="K202" s="197"/>
      <c r="L202" s="197"/>
      <c r="M202" s="193"/>
      <c r="N202" s="483">
        <v>4</v>
      </c>
      <c r="O202" s="194" t="s">
        <v>601</v>
      </c>
      <c r="P202" s="568"/>
    </row>
    <row r="203" spans="1:18">
      <c r="A203" s="562"/>
      <c r="B203" s="124"/>
      <c r="C203" s="213"/>
      <c r="D203" s="200"/>
      <c r="E203" s="466"/>
      <c r="F203" s="213"/>
      <c r="G203" s="200"/>
      <c r="H203" s="466"/>
      <c r="I203" s="201"/>
      <c r="J203" s="199"/>
      <c r="K203" s="200"/>
      <c r="L203" s="199"/>
      <c r="M203" s="201"/>
      <c r="N203" s="484">
        <f>SUM(N202:N202)</f>
        <v>4</v>
      </c>
      <c r="O203" s="195" t="s">
        <v>601</v>
      </c>
      <c r="P203" s="569"/>
    </row>
    <row r="204" spans="1:18">
      <c r="A204" s="559" t="s">
        <v>8</v>
      </c>
      <c r="B204" s="302" t="s">
        <v>370</v>
      </c>
      <c r="C204" s="460"/>
      <c r="D204" s="303"/>
      <c r="E204" s="464"/>
      <c r="F204" s="472"/>
      <c r="G204" s="303"/>
      <c r="H204" s="464"/>
      <c r="I204" s="303"/>
      <c r="J204" s="303"/>
      <c r="K204" s="303"/>
      <c r="L204" s="303"/>
      <c r="M204" s="303"/>
      <c r="N204" s="482"/>
      <c r="O204" s="313"/>
      <c r="P204" s="560"/>
    </row>
    <row r="205" spans="1:18">
      <c r="A205" s="559" t="s">
        <v>24</v>
      </c>
      <c r="B205" s="302" t="s">
        <v>405</v>
      </c>
      <c r="C205" s="460"/>
      <c r="D205" s="303"/>
      <c r="E205" s="464"/>
      <c r="F205" s="472"/>
      <c r="G205" s="303"/>
      <c r="H205" s="464"/>
      <c r="I205" s="303"/>
      <c r="J205" s="303"/>
      <c r="K205" s="303"/>
      <c r="L205" s="303"/>
      <c r="M205" s="303"/>
      <c r="N205" s="482"/>
      <c r="O205" s="313"/>
      <c r="P205" s="560"/>
    </row>
    <row r="206" spans="1:18" s="112" customFormat="1" ht="24">
      <c r="A206" s="563" t="s">
        <v>420</v>
      </c>
      <c r="B206" s="126" t="s">
        <v>513</v>
      </c>
      <c r="C206" s="231"/>
      <c r="D206" s="215"/>
      <c r="E206" s="467"/>
      <c r="F206" s="231"/>
      <c r="G206" s="215"/>
      <c r="H206" s="467"/>
      <c r="I206" s="208"/>
      <c r="J206" s="209"/>
      <c r="K206" s="215"/>
      <c r="L206" s="209"/>
      <c r="M206" s="208"/>
      <c r="N206" s="485" t="s">
        <v>92</v>
      </c>
      <c r="O206" s="216"/>
      <c r="P206" s="570"/>
      <c r="Q206" s="142">
        <f>N208</f>
        <v>2090.7608</v>
      </c>
      <c r="R206" s="240"/>
    </row>
    <row r="207" spans="1:18">
      <c r="A207" s="561"/>
      <c r="B207" s="123" t="s">
        <v>431</v>
      </c>
      <c r="C207" s="212"/>
      <c r="D207" s="527"/>
      <c r="E207" s="465"/>
      <c r="F207" s="212"/>
      <c r="G207" s="527"/>
      <c r="H207" s="465"/>
      <c r="I207" s="198"/>
      <c r="J207" s="197"/>
      <c r="K207" s="197"/>
      <c r="L207" s="197"/>
      <c r="M207" s="193"/>
      <c r="N207" s="483">
        <v>2090.7608</v>
      </c>
      <c r="O207" s="194" t="s">
        <v>414</v>
      </c>
      <c r="P207" s="568"/>
    </row>
    <row r="208" spans="1:18">
      <c r="A208" s="562"/>
      <c r="B208" s="124"/>
      <c r="C208" s="213"/>
      <c r="D208" s="200"/>
      <c r="E208" s="466"/>
      <c r="F208" s="213"/>
      <c r="G208" s="200"/>
      <c r="H208" s="466"/>
      <c r="I208" s="201"/>
      <c r="J208" s="199"/>
      <c r="K208" s="200"/>
      <c r="L208" s="199"/>
      <c r="M208" s="201"/>
      <c r="N208" s="484">
        <f>SUM(N207:N207)</f>
        <v>2090.7608</v>
      </c>
      <c r="O208" s="195" t="s">
        <v>414</v>
      </c>
      <c r="P208" s="569"/>
    </row>
    <row r="209" spans="1:18" s="112" customFormat="1" ht="24">
      <c r="A209" s="563" t="s">
        <v>421</v>
      </c>
      <c r="B209" s="126" t="s">
        <v>532</v>
      </c>
      <c r="C209" s="231"/>
      <c r="D209" s="215"/>
      <c r="E209" s="467"/>
      <c r="F209" s="231"/>
      <c r="G209" s="215"/>
      <c r="H209" s="467"/>
      <c r="I209" s="208"/>
      <c r="J209" s="209"/>
      <c r="K209" s="215"/>
      <c r="L209" s="209"/>
      <c r="M209" s="208"/>
      <c r="N209" s="485" t="s">
        <v>92</v>
      </c>
      <c r="O209" s="216"/>
      <c r="P209" s="570"/>
      <c r="Q209" s="142">
        <f>N211</f>
        <v>1054.6831999999999</v>
      </c>
      <c r="R209" s="240"/>
    </row>
    <row r="210" spans="1:18">
      <c r="A210" s="561"/>
      <c r="B210" s="123" t="s">
        <v>431</v>
      </c>
      <c r="C210" s="212"/>
      <c r="D210" s="527"/>
      <c r="E210" s="465"/>
      <c r="F210" s="212"/>
      <c r="G210" s="527"/>
      <c r="H210" s="465"/>
      <c r="I210" s="198"/>
      <c r="J210" s="197"/>
      <c r="K210" s="197"/>
      <c r="L210" s="197"/>
      <c r="M210" s="193"/>
      <c r="N210" s="483">
        <v>1054.6831999999999</v>
      </c>
      <c r="O210" s="194" t="s">
        <v>414</v>
      </c>
      <c r="P210" s="568"/>
    </row>
    <row r="211" spans="1:18">
      <c r="A211" s="562"/>
      <c r="B211" s="124"/>
      <c r="C211" s="213"/>
      <c r="D211" s="200"/>
      <c r="E211" s="466"/>
      <c r="F211" s="213"/>
      <c r="G211" s="200"/>
      <c r="H211" s="466"/>
      <c r="I211" s="201"/>
      <c r="J211" s="199"/>
      <c r="K211" s="200"/>
      <c r="L211" s="199"/>
      <c r="M211" s="201"/>
      <c r="N211" s="484">
        <f>SUM(N210:N210)</f>
        <v>1054.6831999999999</v>
      </c>
      <c r="O211" s="195" t="s">
        <v>414</v>
      </c>
      <c r="P211" s="569"/>
    </row>
    <row r="212" spans="1:18" s="112" customFormat="1">
      <c r="A212" s="563" t="s">
        <v>422</v>
      </c>
      <c r="B212" s="126" t="s">
        <v>627</v>
      </c>
      <c r="C212" s="231"/>
      <c r="D212" s="215"/>
      <c r="E212" s="467"/>
      <c r="F212" s="231"/>
      <c r="G212" s="215"/>
      <c r="H212" s="467"/>
      <c r="I212" s="208"/>
      <c r="J212" s="209"/>
      <c r="K212" s="215"/>
      <c r="L212" s="209"/>
      <c r="M212" s="208"/>
      <c r="N212" s="485" t="s">
        <v>92</v>
      </c>
      <c r="O212" s="216"/>
      <c r="P212" s="570"/>
      <c r="Q212" s="142">
        <f>N214</f>
        <v>14951.699999999999</v>
      </c>
      <c r="R212" s="240"/>
    </row>
    <row r="213" spans="1:18">
      <c r="A213" s="561"/>
      <c r="B213" s="123" t="s">
        <v>431</v>
      </c>
      <c r="C213" s="212"/>
      <c r="D213" s="527"/>
      <c r="E213" s="465"/>
      <c r="F213" s="212"/>
      <c r="G213" s="527"/>
      <c r="H213" s="465"/>
      <c r="I213" s="198"/>
      <c r="J213" s="197"/>
      <c r="K213" s="197"/>
      <c r="L213" s="197"/>
      <c r="M213" s="193"/>
      <c r="N213" s="483">
        <v>14951.699999999999</v>
      </c>
      <c r="O213" s="194" t="s">
        <v>600</v>
      </c>
      <c r="P213" s="568"/>
    </row>
    <row r="214" spans="1:18">
      <c r="A214" s="562"/>
      <c r="B214" s="124"/>
      <c r="C214" s="213"/>
      <c r="D214" s="200"/>
      <c r="E214" s="466"/>
      <c r="F214" s="213"/>
      <c r="G214" s="200"/>
      <c r="H214" s="466"/>
      <c r="I214" s="201"/>
      <c r="J214" s="199"/>
      <c r="K214" s="200"/>
      <c r="L214" s="199"/>
      <c r="M214" s="201"/>
      <c r="N214" s="484">
        <f>SUM(N213:N213)</f>
        <v>14951.699999999999</v>
      </c>
      <c r="O214" s="195" t="s">
        <v>600</v>
      </c>
      <c r="P214" s="569"/>
    </row>
    <row r="215" spans="1:18" s="112" customFormat="1" ht="36">
      <c r="A215" s="563" t="s">
        <v>429</v>
      </c>
      <c r="B215" s="126" t="s">
        <v>628</v>
      </c>
      <c r="C215" s="231"/>
      <c r="D215" s="215"/>
      <c r="E215" s="467"/>
      <c r="F215" s="231"/>
      <c r="G215" s="215"/>
      <c r="H215" s="467"/>
      <c r="I215" s="208"/>
      <c r="J215" s="209"/>
      <c r="K215" s="215"/>
      <c r="L215" s="209"/>
      <c r="M215" s="208"/>
      <c r="N215" s="485" t="s">
        <v>92</v>
      </c>
      <c r="O215" s="216"/>
      <c r="P215" s="570"/>
      <c r="Q215" s="142">
        <f>N217</f>
        <v>14951.699999999999</v>
      </c>
      <c r="R215" s="240"/>
    </row>
    <row r="216" spans="1:18">
      <c r="A216" s="561"/>
      <c r="B216" s="123" t="s">
        <v>431</v>
      </c>
      <c r="C216" s="212"/>
      <c r="D216" s="527"/>
      <c r="E216" s="465"/>
      <c r="F216" s="212"/>
      <c r="G216" s="527"/>
      <c r="H216" s="465"/>
      <c r="I216" s="198"/>
      <c r="J216" s="197"/>
      <c r="K216" s="197"/>
      <c r="L216" s="197"/>
      <c r="M216" s="193"/>
      <c r="N216" s="483">
        <v>14951.699999999999</v>
      </c>
      <c r="O216" s="194" t="s">
        <v>581</v>
      </c>
      <c r="P216" s="568"/>
    </row>
    <row r="217" spans="1:18">
      <c r="A217" s="562"/>
      <c r="B217" s="124"/>
      <c r="C217" s="213"/>
      <c r="D217" s="200"/>
      <c r="E217" s="466"/>
      <c r="F217" s="213"/>
      <c r="G217" s="200"/>
      <c r="H217" s="466"/>
      <c r="I217" s="201"/>
      <c r="J217" s="199"/>
      <c r="K217" s="200"/>
      <c r="L217" s="199"/>
      <c r="M217" s="201"/>
      <c r="N217" s="484">
        <f>SUM(N216:N216)</f>
        <v>14951.699999999999</v>
      </c>
      <c r="O217" s="195" t="s">
        <v>581</v>
      </c>
      <c r="P217" s="569"/>
    </row>
    <row r="218" spans="1:18" s="112" customFormat="1">
      <c r="A218" s="563" t="s">
        <v>530</v>
      </c>
      <c r="B218" s="126" t="s">
        <v>516</v>
      </c>
      <c r="C218" s="231"/>
      <c r="D218" s="215"/>
      <c r="E218" s="467"/>
      <c r="F218" s="231"/>
      <c r="G218" s="215"/>
      <c r="H218" s="467"/>
      <c r="I218" s="208"/>
      <c r="J218" s="209"/>
      <c r="K218" s="215"/>
      <c r="L218" s="209"/>
      <c r="M218" s="208"/>
      <c r="N218" s="485" t="s">
        <v>92</v>
      </c>
      <c r="O218" s="216"/>
      <c r="P218" s="570"/>
      <c r="Q218" s="142">
        <f>N220</f>
        <v>206</v>
      </c>
      <c r="R218" s="240"/>
    </row>
    <row r="219" spans="1:18" ht="24">
      <c r="A219" s="561"/>
      <c r="B219" s="123" t="s">
        <v>517</v>
      </c>
      <c r="C219" s="212"/>
      <c r="D219" s="527"/>
      <c r="E219" s="465"/>
      <c r="F219" s="212"/>
      <c r="G219" s="527"/>
      <c r="H219" s="465"/>
      <c r="I219" s="198"/>
      <c r="J219" s="197"/>
      <c r="K219" s="197"/>
      <c r="L219" s="197"/>
      <c r="M219" s="193"/>
      <c r="N219" s="483">
        <v>206</v>
      </c>
      <c r="O219" s="194" t="s">
        <v>515</v>
      </c>
      <c r="P219" s="568"/>
    </row>
    <row r="220" spans="1:18">
      <c r="A220" s="562"/>
      <c r="B220" s="124"/>
      <c r="C220" s="213"/>
      <c r="D220" s="200"/>
      <c r="E220" s="466"/>
      <c r="F220" s="213"/>
      <c r="G220" s="200"/>
      <c r="H220" s="466"/>
      <c r="I220" s="201"/>
      <c r="J220" s="199"/>
      <c r="K220" s="200"/>
      <c r="L220" s="199"/>
      <c r="M220" s="201"/>
      <c r="N220" s="484">
        <f>SUM(N219:N219)</f>
        <v>206</v>
      </c>
      <c r="O220" s="195" t="s">
        <v>515</v>
      </c>
      <c r="P220" s="569"/>
    </row>
    <row r="221" spans="1:18">
      <c r="A221" s="559" t="s">
        <v>25</v>
      </c>
      <c r="B221" s="302" t="s">
        <v>558</v>
      </c>
      <c r="C221" s="460"/>
      <c r="D221" s="303"/>
      <c r="E221" s="464"/>
      <c r="F221" s="472"/>
      <c r="G221" s="303"/>
      <c r="H221" s="464"/>
      <c r="I221" s="303"/>
      <c r="J221" s="303"/>
      <c r="K221" s="303"/>
      <c r="L221" s="303"/>
      <c r="M221" s="303"/>
      <c r="N221" s="482"/>
      <c r="O221" s="313"/>
      <c r="P221" s="560"/>
    </row>
    <row r="222" spans="1:18" s="112" customFormat="1" ht="24">
      <c r="A222" s="563" t="s">
        <v>406</v>
      </c>
      <c r="B222" s="126" t="s">
        <v>403</v>
      </c>
      <c r="C222" s="231"/>
      <c r="D222" s="215"/>
      <c r="E222" s="467"/>
      <c r="F222" s="231"/>
      <c r="G222" s="215"/>
      <c r="H222" s="467"/>
      <c r="I222" s="527"/>
      <c r="J222" s="209" t="s">
        <v>408</v>
      </c>
      <c r="K222" s="329"/>
      <c r="L222" s="209" t="s">
        <v>409</v>
      </c>
      <c r="M222" s="208"/>
      <c r="N222" s="485" t="s">
        <v>92</v>
      </c>
      <c r="O222" s="216"/>
      <c r="P222" s="570"/>
      <c r="Q222" s="142">
        <f>N224</f>
        <v>19.437209999999997</v>
      </c>
      <c r="R222" s="240"/>
    </row>
    <row r="223" spans="1:18">
      <c r="A223" s="561"/>
      <c r="B223" s="123" t="s">
        <v>696</v>
      </c>
      <c r="C223" s="212"/>
      <c r="D223" s="527"/>
      <c r="E223" s="465"/>
      <c r="F223" s="212"/>
      <c r="G223" s="527"/>
      <c r="H223" s="465"/>
      <c r="I223" s="527"/>
      <c r="J223" s="483">
        <v>14951.699999999999</v>
      </c>
      <c r="K223" s="197"/>
      <c r="L223" s="439">
        <v>1.2999999999999999E-3</v>
      </c>
      <c r="M223" s="193"/>
      <c r="N223" s="483">
        <f>J223*L223</f>
        <v>19.437209999999997</v>
      </c>
      <c r="O223" s="194" t="s">
        <v>401</v>
      </c>
      <c r="P223" s="568"/>
    </row>
    <row r="224" spans="1:18">
      <c r="A224" s="562"/>
      <c r="B224" s="124"/>
      <c r="C224" s="213"/>
      <c r="D224" s="200"/>
      <c r="E224" s="466"/>
      <c r="F224" s="213"/>
      <c r="G224" s="200"/>
      <c r="H224" s="466"/>
      <c r="I224" s="201"/>
      <c r="J224" s="199"/>
      <c r="K224" s="200"/>
      <c r="L224" s="199"/>
      <c r="M224" s="201"/>
      <c r="N224" s="484">
        <f>SUM(N223:N223)</f>
        <v>19.437209999999997</v>
      </c>
      <c r="O224" s="195" t="s">
        <v>401</v>
      </c>
      <c r="P224" s="569"/>
    </row>
    <row r="225" spans="1:18" s="112" customFormat="1">
      <c r="A225" s="563" t="s">
        <v>514</v>
      </c>
      <c r="B225" s="126" t="s">
        <v>404</v>
      </c>
      <c r="C225" s="231"/>
      <c r="D225" s="215"/>
      <c r="E225" s="467"/>
      <c r="F225" s="231"/>
      <c r="G225" s="215"/>
      <c r="H225" s="467"/>
      <c r="I225" s="208"/>
      <c r="J225" s="209"/>
      <c r="K225" s="215"/>
      <c r="L225" s="209"/>
      <c r="M225" s="208"/>
      <c r="N225" s="485" t="s">
        <v>92</v>
      </c>
      <c r="O225" s="216"/>
      <c r="P225" s="570"/>
      <c r="Q225" s="142">
        <f>N227</f>
        <v>19.437209999999997</v>
      </c>
      <c r="R225" s="240"/>
    </row>
    <row r="226" spans="1:18">
      <c r="A226" s="561"/>
      <c r="B226" s="123" t="s">
        <v>696</v>
      </c>
      <c r="C226" s="212"/>
      <c r="D226" s="527"/>
      <c r="E226" s="465"/>
      <c r="F226" s="212"/>
      <c r="G226" s="527"/>
      <c r="H226" s="465"/>
      <c r="I226" s="527"/>
      <c r="J226" s="197"/>
      <c r="K226" s="197"/>
      <c r="L226" s="197"/>
      <c r="M226" s="193"/>
      <c r="N226" s="483">
        <f>N224</f>
        <v>19.437209999999997</v>
      </c>
      <c r="O226" s="194" t="s">
        <v>401</v>
      </c>
      <c r="P226" s="568"/>
    </row>
    <row r="227" spans="1:18">
      <c r="A227" s="562"/>
      <c r="B227" s="124"/>
      <c r="C227" s="213"/>
      <c r="D227" s="200"/>
      <c r="E227" s="466"/>
      <c r="F227" s="213"/>
      <c r="G227" s="200"/>
      <c r="H227" s="466"/>
      <c r="I227" s="201"/>
      <c r="J227" s="199"/>
      <c r="K227" s="200"/>
      <c r="L227" s="199"/>
      <c r="M227" s="201"/>
      <c r="N227" s="484">
        <f>SUM(N226:N226)</f>
        <v>19.437209999999997</v>
      </c>
      <c r="O227" s="195" t="s">
        <v>401</v>
      </c>
      <c r="P227" s="569"/>
    </row>
    <row r="228" spans="1:18" s="112" customFormat="1" ht="36">
      <c r="A228" s="563" t="s">
        <v>537</v>
      </c>
      <c r="B228" s="126" t="s">
        <v>629</v>
      </c>
      <c r="C228" s="231"/>
      <c r="D228" s="215"/>
      <c r="E228" s="467"/>
      <c r="F228" s="231"/>
      <c r="G228" s="215"/>
      <c r="H228" s="467"/>
      <c r="I228" s="208"/>
      <c r="J228" s="209" t="s">
        <v>247</v>
      </c>
      <c r="K228" s="215"/>
      <c r="L228" s="209" t="s">
        <v>538</v>
      </c>
      <c r="M228" s="208"/>
      <c r="N228" s="485" t="s">
        <v>92</v>
      </c>
      <c r="O228" s="216"/>
      <c r="P228" s="570"/>
      <c r="Q228" s="142">
        <f>N230</f>
        <v>738.27823999999987</v>
      </c>
      <c r="R228" s="240"/>
    </row>
    <row r="229" spans="1:18" ht="24">
      <c r="A229" s="561"/>
      <c r="B229" s="123" t="s">
        <v>697</v>
      </c>
      <c r="C229" s="212"/>
      <c r="D229" s="527"/>
      <c r="E229" s="465"/>
      <c r="F229" s="212"/>
      <c r="G229" s="527"/>
      <c r="H229" s="465"/>
      <c r="I229" s="527"/>
      <c r="J229" s="197">
        <v>1054.6831999999999</v>
      </c>
      <c r="K229" s="197"/>
      <c r="L229" s="197">
        <v>0.7</v>
      </c>
      <c r="M229" s="193"/>
      <c r="N229" s="483">
        <f>J229*L229</f>
        <v>738.27823999999987</v>
      </c>
      <c r="O229" s="194" t="s">
        <v>630</v>
      </c>
      <c r="P229" s="568"/>
    </row>
    <row r="230" spans="1:18">
      <c r="A230" s="562"/>
      <c r="B230" s="124"/>
      <c r="C230" s="213"/>
      <c r="D230" s="200"/>
      <c r="E230" s="466"/>
      <c r="F230" s="213"/>
      <c r="G230" s="200"/>
      <c r="H230" s="466"/>
      <c r="I230" s="201"/>
      <c r="J230" s="199"/>
      <c r="K230" s="200"/>
      <c r="L230" s="199"/>
      <c r="M230" s="201"/>
      <c r="N230" s="484">
        <f>SUM(N229:N229)</f>
        <v>738.27823999999987</v>
      </c>
      <c r="O230" s="195" t="s">
        <v>630</v>
      </c>
      <c r="P230" s="569"/>
    </row>
    <row r="231" spans="1:18">
      <c r="A231" s="559" t="s">
        <v>9</v>
      </c>
      <c r="B231" s="302" t="s">
        <v>387</v>
      </c>
      <c r="C231" s="460"/>
      <c r="D231" s="303"/>
      <c r="E231" s="464"/>
      <c r="F231" s="472"/>
      <c r="G231" s="303"/>
      <c r="H231" s="464"/>
      <c r="I231" s="303"/>
      <c r="J231" s="303"/>
      <c r="K231" s="303"/>
      <c r="L231" s="303"/>
      <c r="M231" s="303"/>
      <c r="N231" s="482"/>
      <c r="O231" s="313"/>
      <c r="P231" s="560"/>
    </row>
    <row r="232" spans="1:18">
      <c r="A232" s="559" t="s">
        <v>26</v>
      </c>
      <c r="B232" s="302" t="s">
        <v>394</v>
      </c>
      <c r="C232" s="460"/>
      <c r="D232" s="303"/>
      <c r="E232" s="464"/>
      <c r="F232" s="472"/>
      <c r="G232" s="303"/>
      <c r="H232" s="464"/>
      <c r="I232" s="303"/>
      <c r="J232" s="303"/>
      <c r="K232" s="303"/>
      <c r="L232" s="303"/>
      <c r="M232" s="303"/>
      <c r="N232" s="482"/>
      <c r="O232" s="313"/>
      <c r="P232" s="560"/>
    </row>
    <row r="233" spans="1:18" s="112" customFormat="1">
      <c r="A233" s="563" t="s">
        <v>396</v>
      </c>
      <c r="B233" s="126" t="s">
        <v>343</v>
      </c>
      <c r="C233" s="231"/>
      <c r="D233" s="215"/>
      <c r="E233" s="467"/>
      <c r="F233" s="231"/>
      <c r="G233" s="215"/>
      <c r="H233" s="467"/>
      <c r="I233" s="208"/>
      <c r="J233" s="209"/>
      <c r="K233" s="215"/>
      <c r="L233" s="209"/>
      <c r="M233" s="208"/>
      <c r="N233" s="485" t="s">
        <v>92</v>
      </c>
      <c r="O233" s="216"/>
      <c r="P233" s="570"/>
      <c r="Q233" s="142">
        <f>N236</f>
        <v>7.0350844747871832</v>
      </c>
      <c r="R233" s="240"/>
    </row>
    <row r="234" spans="1:18">
      <c r="A234" s="561"/>
      <c r="B234" s="125" t="s">
        <v>434</v>
      </c>
      <c r="C234" s="212"/>
      <c r="D234" s="527"/>
      <c r="E234" s="465"/>
      <c r="F234" s="212"/>
      <c r="G234" s="527"/>
      <c r="H234" s="465"/>
      <c r="I234" s="198"/>
      <c r="J234" s="197"/>
      <c r="K234" s="197"/>
      <c r="L234" s="197"/>
      <c r="M234" s="198"/>
      <c r="N234" s="483">
        <v>6.2250844747871836</v>
      </c>
      <c r="O234" s="194" t="s">
        <v>600</v>
      </c>
      <c r="P234" s="568"/>
    </row>
    <row r="235" spans="1:18">
      <c r="A235" s="561"/>
      <c r="B235" s="125" t="s">
        <v>435</v>
      </c>
      <c r="C235" s="212"/>
      <c r="D235" s="527"/>
      <c r="E235" s="465"/>
      <c r="F235" s="212"/>
      <c r="G235" s="527"/>
      <c r="H235" s="465"/>
      <c r="I235" s="198"/>
      <c r="J235" s="197"/>
      <c r="K235" s="527"/>
      <c r="L235" s="197"/>
      <c r="M235" s="198"/>
      <c r="N235" s="483">
        <v>0.81</v>
      </c>
      <c r="O235" s="194" t="s">
        <v>600</v>
      </c>
      <c r="P235" s="568"/>
    </row>
    <row r="236" spans="1:18">
      <c r="A236" s="562"/>
      <c r="B236" s="124"/>
      <c r="C236" s="213"/>
      <c r="D236" s="200"/>
      <c r="E236" s="466"/>
      <c r="F236" s="213"/>
      <c r="G236" s="200"/>
      <c r="H236" s="466"/>
      <c r="I236" s="201"/>
      <c r="J236" s="199"/>
      <c r="K236" s="200"/>
      <c r="L236" s="199"/>
      <c r="M236" s="201"/>
      <c r="N236" s="484">
        <f>SUM(N234:N235)</f>
        <v>7.0350844747871832</v>
      </c>
      <c r="O236" s="195" t="s">
        <v>600</v>
      </c>
      <c r="P236" s="569"/>
    </row>
    <row r="237" spans="1:18" s="112" customFormat="1" ht="24">
      <c r="A237" s="563" t="s">
        <v>397</v>
      </c>
      <c r="B237" s="126" t="s">
        <v>350</v>
      </c>
      <c r="C237" s="231"/>
      <c r="D237" s="215"/>
      <c r="E237" s="467"/>
      <c r="F237" s="231"/>
      <c r="G237" s="215"/>
      <c r="H237" s="467"/>
      <c r="I237" s="208"/>
      <c r="J237" s="209"/>
      <c r="K237" s="215"/>
      <c r="L237" s="209"/>
      <c r="M237" s="208"/>
      <c r="N237" s="485" t="s">
        <v>92</v>
      </c>
      <c r="O237" s="216"/>
      <c r="P237" s="570"/>
      <c r="Q237" s="142">
        <f>N240</f>
        <v>26</v>
      </c>
      <c r="R237" s="240"/>
    </row>
    <row r="238" spans="1:18">
      <c r="A238" s="561"/>
      <c r="B238" s="125" t="s">
        <v>434</v>
      </c>
      <c r="C238" s="212"/>
      <c r="D238" s="527"/>
      <c r="E238" s="465"/>
      <c r="F238" s="212"/>
      <c r="G238" s="527"/>
      <c r="H238" s="465"/>
      <c r="I238" s="198"/>
      <c r="J238" s="197"/>
      <c r="K238" s="197"/>
      <c r="L238" s="197"/>
      <c r="M238" s="198"/>
      <c r="N238" s="483">
        <v>22</v>
      </c>
      <c r="O238" s="194" t="s">
        <v>601</v>
      </c>
      <c r="P238" s="568"/>
    </row>
    <row r="239" spans="1:18">
      <c r="A239" s="561"/>
      <c r="B239" s="125" t="s">
        <v>435</v>
      </c>
      <c r="C239" s="212"/>
      <c r="D239" s="527"/>
      <c r="E239" s="465"/>
      <c r="F239" s="212"/>
      <c r="G239" s="527"/>
      <c r="H239" s="465"/>
      <c r="I239" s="198"/>
      <c r="J239" s="197"/>
      <c r="K239" s="527"/>
      <c r="L239" s="197"/>
      <c r="M239" s="198"/>
      <c r="N239" s="483">
        <v>4</v>
      </c>
      <c r="O239" s="194" t="s">
        <v>601</v>
      </c>
      <c r="P239" s="568"/>
    </row>
    <row r="240" spans="1:18">
      <c r="A240" s="562"/>
      <c r="B240" s="124"/>
      <c r="C240" s="213"/>
      <c r="D240" s="200"/>
      <c r="E240" s="466"/>
      <c r="F240" s="213"/>
      <c r="G240" s="200"/>
      <c r="H240" s="466"/>
      <c r="I240" s="201"/>
      <c r="J240" s="199"/>
      <c r="K240" s="200"/>
      <c r="L240" s="199"/>
      <c r="M240" s="201"/>
      <c r="N240" s="484">
        <f>SUM(N238:N239)</f>
        <v>26</v>
      </c>
      <c r="O240" s="195" t="s">
        <v>601</v>
      </c>
      <c r="P240" s="569"/>
    </row>
    <row r="241" spans="1:18">
      <c r="A241" s="559" t="s">
        <v>136</v>
      </c>
      <c r="B241" s="302" t="s">
        <v>395</v>
      </c>
      <c r="C241" s="460"/>
      <c r="D241" s="303"/>
      <c r="E241" s="464"/>
      <c r="F241" s="472"/>
      <c r="G241" s="303"/>
      <c r="H241" s="464"/>
      <c r="I241" s="303"/>
      <c r="J241" s="303"/>
      <c r="K241" s="303"/>
      <c r="L241" s="303"/>
      <c r="M241" s="303"/>
      <c r="N241" s="482"/>
      <c r="O241" s="313"/>
      <c r="P241" s="560"/>
    </row>
    <row r="242" spans="1:18" s="112" customFormat="1">
      <c r="A242" s="563" t="s">
        <v>398</v>
      </c>
      <c r="B242" s="126" t="s">
        <v>631</v>
      </c>
      <c r="C242" s="231"/>
      <c r="D242" s="215"/>
      <c r="E242" s="467"/>
      <c r="F242" s="231"/>
      <c r="G242" s="215"/>
      <c r="H242" s="467"/>
      <c r="I242" s="208"/>
      <c r="J242" s="209"/>
      <c r="K242" s="215"/>
      <c r="L242" s="209"/>
      <c r="M242" s="208"/>
      <c r="N242" s="485" t="s">
        <v>92</v>
      </c>
      <c r="O242" s="216"/>
      <c r="P242" s="570"/>
      <c r="Q242" s="142">
        <f>N250</f>
        <v>580.79999999999995</v>
      </c>
      <c r="R242" s="240"/>
    </row>
    <row r="243" spans="1:18">
      <c r="A243" s="561"/>
      <c r="B243" s="125" t="s">
        <v>436</v>
      </c>
      <c r="C243" s="212"/>
      <c r="D243" s="527"/>
      <c r="E243" s="465"/>
      <c r="F243" s="212"/>
      <c r="G243" s="527"/>
      <c r="H243" s="465"/>
      <c r="I243" s="198"/>
      <c r="J243" s="197"/>
      <c r="K243" s="197"/>
      <c r="L243" s="197"/>
      <c r="M243" s="198"/>
      <c r="N243" s="483">
        <v>54</v>
      </c>
      <c r="O243" s="194" t="s">
        <v>600</v>
      </c>
      <c r="P243" s="568"/>
    </row>
    <row r="244" spans="1:18">
      <c r="A244" s="561"/>
      <c r="B244" s="125" t="s">
        <v>525</v>
      </c>
      <c r="C244" s="212"/>
      <c r="D244" s="527"/>
      <c r="E244" s="465"/>
      <c r="F244" s="212"/>
      <c r="G244" s="527"/>
      <c r="H244" s="465"/>
      <c r="I244" s="198"/>
      <c r="J244" s="197"/>
      <c r="K244" s="527"/>
      <c r="L244" s="197"/>
      <c r="M244" s="198"/>
      <c r="N244" s="483">
        <v>201.5</v>
      </c>
      <c r="O244" s="194" t="s">
        <v>600</v>
      </c>
      <c r="P244" s="568"/>
    </row>
    <row r="245" spans="1:18">
      <c r="A245" s="561"/>
      <c r="B245" s="125" t="s">
        <v>526</v>
      </c>
      <c r="C245" s="212"/>
      <c r="D245" s="527"/>
      <c r="E245" s="465"/>
      <c r="F245" s="212"/>
      <c r="G245" s="527"/>
      <c r="H245" s="465"/>
      <c r="I245" s="198"/>
      <c r="J245" s="197"/>
      <c r="K245" s="527"/>
      <c r="L245" s="197"/>
      <c r="M245" s="198"/>
      <c r="N245" s="483">
        <v>5.8000000000000007</v>
      </c>
      <c r="O245" s="194" t="s">
        <v>600</v>
      </c>
      <c r="P245" s="568"/>
    </row>
    <row r="246" spans="1:18">
      <c r="A246" s="561"/>
      <c r="B246" s="125" t="s">
        <v>527</v>
      </c>
      <c r="C246" s="212"/>
      <c r="D246" s="527"/>
      <c r="E246" s="465"/>
      <c r="F246" s="212"/>
      <c r="G246" s="527"/>
      <c r="H246" s="465"/>
      <c r="I246" s="198"/>
      <c r="J246" s="197"/>
      <c r="K246" s="527"/>
      <c r="L246" s="197"/>
      <c r="M246" s="198"/>
      <c r="N246" s="483">
        <v>20</v>
      </c>
      <c r="O246" s="194" t="s">
        <v>600</v>
      </c>
      <c r="P246" s="568"/>
    </row>
    <row r="247" spans="1:18">
      <c r="A247" s="561"/>
      <c r="B247" s="125" t="s">
        <v>437</v>
      </c>
      <c r="C247" s="212"/>
      <c r="D247" s="527"/>
      <c r="E247" s="465"/>
      <c r="F247" s="212"/>
      <c r="G247" s="527"/>
      <c r="H247" s="465"/>
      <c r="I247" s="198"/>
      <c r="J247" s="197"/>
      <c r="K247" s="527"/>
      <c r="L247" s="197"/>
      <c r="M247" s="198"/>
      <c r="N247" s="483">
        <v>8.5</v>
      </c>
      <c r="O247" s="194" t="s">
        <v>600</v>
      </c>
      <c r="P247" s="568"/>
    </row>
    <row r="248" spans="1:18">
      <c r="A248" s="561"/>
      <c r="B248" s="125" t="s">
        <v>438</v>
      </c>
      <c r="C248" s="212"/>
      <c r="D248" s="527"/>
      <c r="E248" s="465"/>
      <c r="F248" s="212"/>
      <c r="G248" s="527"/>
      <c r="H248" s="465"/>
      <c r="I248" s="198"/>
      <c r="J248" s="197"/>
      <c r="K248" s="527"/>
      <c r="L248" s="197"/>
      <c r="M248" s="198"/>
      <c r="N248" s="483">
        <v>262</v>
      </c>
      <c r="O248" s="194" t="s">
        <v>600</v>
      </c>
      <c r="P248" s="568"/>
    </row>
    <row r="249" spans="1:18">
      <c r="A249" s="561"/>
      <c r="B249" s="125" t="s">
        <v>439</v>
      </c>
      <c r="C249" s="212"/>
      <c r="D249" s="527"/>
      <c r="E249" s="465"/>
      <c r="F249" s="212"/>
      <c r="G249" s="527"/>
      <c r="H249" s="465"/>
      <c r="I249" s="198"/>
      <c r="J249" s="197"/>
      <c r="K249" s="527"/>
      <c r="L249" s="197"/>
      <c r="M249" s="198"/>
      <c r="N249" s="483">
        <v>29</v>
      </c>
      <c r="O249" s="194" t="s">
        <v>600</v>
      </c>
      <c r="P249" s="568"/>
    </row>
    <row r="250" spans="1:18">
      <c r="A250" s="562"/>
      <c r="B250" s="124"/>
      <c r="C250" s="213"/>
      <c r="D250" s="200"/>
      <c r="E250" s="466"/>
      <c r="F250" s="213"/>
      <c r="G250" s="200"/>
      <c r="H250" s="466"/>
      <c r="I250" s="201"/>
      <c r="J250" s="199"/>
      <c r="K250" s="200"/>
      <c r="L250" s="199"/>
      <c r="M250" s="201"/>
      <c r="N250" s="484">
        <f>SUM(N243:N249)</f>
        <v>580.79999999999995</v>
      </c>
      <c r="O250" s="195" t="s">
        <v>600</v>
      </c>
      <c r="P250" s="569"/>
    </row>
    <row r="251" spans="1:18" s="112" customFormat="1" ht="24">
      <c r="A251" s="563" t="s">
        <v>399</v>
      </c>
      <c r="B251" s="126" t="s">
        <v>632</v>
      </c>
      <c r="C251" s="231"/>
      <c r="D251" s="215"/>
      <c r="E251" s="467"/>
      <c r="F251" s="231"/>
      <c r="G251" s="215"/>
      <c r="H251" s="467"/>
      <c r="I251" s="208"/>
      <c r="J251" s="209"/>
      <c r="K251" s="215"/>
      <c r="L251" s="209"/>
      <c r="M251" s="208"/>
      <c r="N251" s="485" t="s">
        <v>92</v>
      </c>
      <c r="O251" s="216"/>
      <c r="P251" s="570"/>
      <c r="Q251" s="142">
        <f>N254</f>
        <v>40.5</v>
      </c>
      <c r="R251" s="240"/>
    </row>
    <row r="252" spans="1:18">
      <c r="A252" s="561"/>
      <c r="B252" s="125" t="s">
        <v>432</v>
      </c>
      <c r="C252" s="212"/>
      <c r="D252" s="527"/>
      <c r="E252" s="465"/>
      <c r="F252" s="212"/>
      <c r="G252" s="527"/>
      <c r="H252" s="465"/>
      <c r="I252" s="198"/>
      <c r="J252" s="197"/>
      <c r="K252" s="197"/>
      <c r="L252" s="197"/>
      <c r="M252" s="198"/>
      <c r="N252" s="483">
        <v>9.5</v>
      </c>
      <c r="O252" s="194" t="s">
        <v>600</v>
      </c>
      <c r="P252" s="568"/>
    </row>
    <row r="253" spans="1:18">
      <c r="A253" s="561"/>
      <c r="B253" s="125" t="s">
        <v>433</v>
      </c>
      <c r="C253" s="212"/>
      <c r="D253" s="527"/>
      <c r="E253" s="465"/>
      <c r="F253" s="212"/>
      <c r="G253" s="527"/>
      <c r="H253" s="465"/>
      <c r="I253" s="198"/>
      <c r="J253" s="197"/>
      <c r="K253" s="527"/>
      <c r="L253" s="197"/>
      <c r="M253" s="198"/>
      <c r="N253" s="483">
        <v>31</v>
      </c>
      <c r="O253" s="194" t="s">
        <v>600</v>
      </c>
      <c r="P253" s="568"/>
    </row>
    <row r="254" spans="1:18">
      <c r="A254" s="562"/>
      <c r="B254" s="124"/>
      <c r="C254" s="213"/>
      <c r="D254" s="200"/>
      <c r="E254" s="466"/>
      <c r="F254" s="213"/>
      <c r="G254" s="200"/>
      <c r="H254" s="466"/>
      <c r="I254" s="201"/>
      <c r="J254" s="199"/>
      <c r="K254" s="200"/>
      <c r="L254" s="199"/>
      <c r="M254" s="201"/>
      <c r="N254" s="484">
        <f>SUM(N252:N253)</f>
        <v>40.5</v>
      </c>
      <c r="O254" s="195" t="s">
        <v>600</v>
      </c>
      <c r="P254" s="569"/>
    </row>
    <row r="255" spans="1:18" s="112" customFormat="1" ht="24">
      <c r="A255" s="563" t="s">
        <v>528</v>
      </c>
      <c r="B255" s="126" t="s">
        <v>559</v>
      </c>
      <c r="C255" s="231"/>
      <c r="D255" s="215"/>
      <c r="E255" s="467"/>
      <c r="F255" s="231"/>
      <c r="G255" s="215"/>
      <c r="H255" s="467"/>
      <c r="I255" s="208"/>
      <c r="J255" s="209"/>
      <c r="K255" s="215"/>
      <c r="L255" s="209"/>
      <c r="M255" s="208"/>
      <c r="N255" s="485" t="s">
        <v>92</v>
      </c>
      <c r="O255" s="216"/>
      <c r="P255" s="570"/>
      <c r="Q255" s="142">
        <f>N257</f>
        <v>196</v>
      </c>
      <c r="R255" s="240"/>
    </row>
    <row r="256" spans="1:18">
      <c r="A256" s="561"/>
      <c r="B256" s="125" t="s">
        <v>529</v>
      </c>
      <c r="C256" s="212"/>
      <c r="D256" s="527"/>
      <c r="E256" s="465"/>
      <c r="F256" s="212"/>
      <c r="G256" s="527"/>
      <c r="H256" s="465"/>
      <c r="I256" s="198"/>
      <c r="J256" s="197"/>
      <c r="K256" s="197"/>
      <c r="L256" s="197"/>
      <c r="M256" s="198"/>
      <c r="N256" s="483">
        <v>196</v>
      </c>
      <c r="O256" s="194" t="s">
        <v>601</v>
      </c>
      <c r="P256" s="568"/>
    </row>
    <row r="257" spans="1:18">
      <c r="A257" s="562"/>
      <c r="B257" s="124"/>
      <c r="C257" s="213"/>
      <c r="D257" s="200"/>
      <c r="E257" s="466"/>
      <c r="F257" s="213"/>
      <c r="G257" s="200"/>
      <c r="H257" s="466"/>
      <c r="I257" s="201"/>
      <c r="J257" s="199"/>
      <c r="K257" s="200"/>
      <c r="L257" s="199"/>
      <c r="M257" s="201"/>
      <c r="N257" s="484">
        <f>SUM(N256:N256)</f>
        <v>196</v>
      </c>
      <c r="O257" s="195" t="s">
        <v>601</v>
      </c>
      <c r="P257" s="569"/>
    </row>
    <row r="258" spans="1:18">
      <c r="A258" s="559" t="s">
        <v>10</v>
      </c>
      <c r="B258" s="302" t="s">
        <v>388</v>
      </c>
      <c r="C258" s="460"/>
      <c r="D258" s="303"/>
      <c r="E258" s="464"/>
      <c r="F258" s="472"/>
      <c r="G258" s="303"/>
      <c r="H258" s="464"/>
      <c r="I258" s="303"/>
      <c r="J258" s="303"/>
      <c r="K258" s="303"/>
      <c r="L258" s="303"/>
      <c r="M258" s="303"/>
      <c r="N258" s="482"/>
      <c r="O258" s="313"/>
      <c r="P258" s="560"/>
    </row>
    <row r="259" spans="1:18">
      <c r="A259" s="559" t="s">
        <v>28</v>
      </c>
      <c r="B259" s="302" t="s">
        <v>452</v>
      </c>
      <c r="C259" s="460"/>
      <c r="D259" s="303"/>
      <c r="E259" s="464"/>
      <c r="F259" s="472"/>
      <c r="G259" s="303"/>
      <c r="H259" s="464"/>
      <c r="I259" s="303"/>
      <c r="J259" s="303"/>
      <c r="K259" s="303"/>
      <c r="L259" s="303"/>
      <c r="M259" s="303"/>
      <c r="N259" s="482"/>
      <c r="O259" s="313"/>
      <c r="P259" s="560"/>
    </row>
    <row r="260" spans="1:18" s="112" customFormat="1" ht="24">
      <c r="A260" s="563" t="s">
        <v>456</v>
      </c>
      <c r="B260" s="126" t="s">
        <v>633</v>
      </c>
      <c r="C260" s="231"/>
      <c r="D260" s="215"/>
      <c r="E260" s="467"/>
      <c r="F260" s="231"/>
      <c r="G260" s="215"/>
      <c r="H260" s="467"/>
      <c r="I260" s="208"/>
      <c r="J260" s="209"/>
      <c r="K260" s="215"/>
      <c r="L260" s="209"/>
      <c r="M260" s="208"/>
      <c r="N260" s="485" t="s">
        <v>92</v>
      </c>
      <c r="O260" s="216"/>
      <c r="P260" s="570"/>
      <c r="Q260" s="142">
        <f>N262</f>
        <v>14.983999999999998</v>
      </c>
      <c r="R260" s="240"/>
    </row>
    <row r="261" spans="1:18" ht="24">
      <c r="A261" s="561"/>
      <c r="B261" s="125" t="s">
        <v>471</v>
      </c>
      <c r="C261" s="212"/>
      <c r="D261" s="527"/>
      <c r="E261" s="465"/>
      <c r="F261" s="212"/>
      <c r="G261" s="527"/>
      <c r="H261" s="465"/>
      <c r="I261" s="198"/>
      <c r="J261" s="197"/>
      <c r="K261" s="197"/>
      <c r="L261" s="197"/>
      <c r="M261" s="198"/>
      <c r="N261" s="483">
        <f>N267</f>
        <v>14.983999999999998</v>
      </c>
      <c r="O261" s="194" t="s">
        <v>414</v>
      </c>
      <c r="P261" s="568"/>
    </row>
    <row r="262" spans="1:18">
      <c r="A262" s="562"/>
      <c r="B262" s="124"/>
      <c r="C262" s="213"/>
      <c r="D262" s="200"/>
      <c r="E262" s="466"/>
      <c r="F262" s="213"/>
      <c r="G262" s="200"/>
      <c r="H262" s="466"/>
      <c r="I262" s="201"/>
      <c r="J262" s="199"/>
      <c r="K262" s="200"/>
      <c r="L262" s="199"/>
      <c r="M262" s="201"/>
      <c r="N262" s="484">
        <f>SUM(N261:N261)</f>
        <v>14.983999999999998</v>
      </c>
      <c r="O262" s="195" t="s">
        <v>414</v>
      </c>
      <c r="P262" s="569"/>
    </row>
    <row r="263" spans="1:18" s="112" customFormat="1">
      <c r="A263" s="563" t="s">
        <v>457</v>
      </c>
      <c r="B263" s="126" t="s">
        <v>634</v>
      </c>
      <c r="C263" s="231"/>
      <c r="D263" s="215"/>
      <c r="E263" s="467"/>
      <c r="F263" s="231"/>
      <c r="G263" s="215"/>
      <c r="H263" s="467"/>
      <c r="I263" s="208"/>
      <c r="J263" s="209"/>
      <c r="K263" s="215"/>
      <c r="L263" s="209"/>
      <c r="M263" s="208"/>
      <c r="N263" s="485" t="s">
        <v>92</v>
      </c>
      <c r="O263" s="216"/>
      <c r="P263" s="570"/>
      <c r="Q263" s="142">
        <f>N265</f>
        <v>149.83999999999997</v>
      </c>
      <c r="R263" s="240"/>
    </row>
    <row r="264" spans="1:18">
      <c r="A264" s="561"/>
      <c r="B264" s="125" t="s">
        <v>472</v>
      </c>
      <c r="C264" s="212"/>
      <c r="D264" s="527"/>
      <c r="E264" s="465"/>
      <c r="F264" s="212"/>
      <c r="G264" s="527"/>
      <c r="H264" s="465"/>
      <c r="I264" s="198"/>
      <c r="J264" s="197"/>
      <c r="K264" s="197"/>
      <c r="L264" s="197"/>
      <c r="M264" s="198"/>
      <c r="N264" s="483">
        <f>N268/0.1</f>
        <v>149.83999999999997</v>
      </c>
      <c r="O264" s="194" t="s">
        <v>600</v>
      </c>
      <c r="P264" s="568"/>
    </row>
    <row r="265" spans="1:18">
      <c r="A265" s="562"/>
      <c r="B265" s="124"/>
      <c r="C265" s="213"/>
      <c r="D265" s="200"/>
      <c r="E265" s="466"/>
      <c r="F265" s="213"/>
      <c r="G265" s="200"/>
      <c r="H265" s="466"/>
      <c r="I265" s="201"/>
      <c r="J265" s="199"/>
      <c r="K265" s="200"/>
      <c r="L265" s="199"/>
      <c r="M265" s="201"/>
      <c r="N265" s="484">
        <f>SUM(N264:N264)</f>
        <v>149.83999999999997</v>
      </c>
      <c r="O265" s="195" t="s">
        <v>600</v>
      </c>
      <c r="P265" s="569"/>
    </row>
    <row r="266" spans="1:18" s="112" customFormat="1" ht="24">
      <c r="A266" s="563" t="s">
        <v>458</v>
      </c>
      <c r="B266" s="126" t="s">
        <v>476</v>
      </c>
      <c r="C266" s="231"/>
      <c r="D266" s="215"/>
      <c r="E266" s="467"/>
      <c r="F266" s="231"/>
      <c r="G266" s="215"/>
      <c r="H266" s="467"/>
      <c r="I266" s="208"/>
      <c r="J266" s="209"/>
      <c r="K266" s="215"/>
      <c r="L266" s="209"/>
      <c r="M266" s="208"/>
      <c r="N266" s="485" t="s">
        <v>92</v>
      </c>
      <c r="O266" s="216"/>
      <c r="P266" s="570"/>
      <c r="Q266" s="142">
        <f>N268</f>
        <v>14.983999999999998</v>
      </c>
      <c r="R266" s="240"/>
    </row>
    <row r="267" spans="1:18">
      <c r="A267" s="561"/>
      <c r="B267" s="125" t="s">
        <v>473</v>
      </c>
      <c r="C267" s="212"/>
      <c r="D267" s="527"/>
      <c r="E267" s="465"/>
      <c r="F267" s="212"/>
      <c r="G267" s="527"/>
      <c r="H267" s="465"/>
      <c r="I267" s="198"/>
      <c r="J267" s="197"/>
      <c r="K267" s="197"/>
      <c r="L267" s="197"/>
      <c r="M267" s="198"/>
      <c r="N267" s="483">
        <f>'GABI 1'!G19+'GABI 2'!G14</f>
        <v>14.983999999999998</v>
      </c>
      <c r="O267" s="194" t="s">
        <v>414</v>
      </c>
      <c r="P267" s="568"/>
    </row>
    <row r="268" spans="1:18">
      <c r="A268" s="562"/>
      <c r="B268" s="124"/>
      <c r="C268" s="213"/>
      <c r="D268" s="200"/>
      <c r="E268" s="466"/>
      <c r="F268" s="213"/>
      <c r="G268" s="200"/>
      <c r="H268" s="466"/>
      <c r="I268" s="201"/>
      <c r="J268" s="199"/>
      <c r="K268" s="200"/>
      <c r="L268" s="199"/>
      <c r="M268" s="201"/>
      <c r="N268" s="484">
        <f>SUM(N267:N267)</f>
        <v>14.983999999999998</v>
      </c>
      <c r="O268" s="195" t="s">
        <v>414</v>
      </c>
      <c r="P268" s="569"/>
    </row>
    <row r="269" spans="1:18" s="112" customFormat="1" ht="24">
      <c r="A269" s="563" t="s">
        <v>459</v>
      </c>
      <c r="B269" s="126" t="s">
        <v>477</v>
      </c>
      <c r="C269" s="231"/>
      <c r="D269" s="215"/>
      <c r="E269" s="467"/>
      <c r="F269" s="231"/>
      <c r="G269" s="215"/>
      <c r="H269" s="467"/>
      <c r="I269" s="208"/>
      <c r="J269" s="209"/>
      <c r="K269" s="215"/>
      <c r="L269" s="209"/>
      <c r="M269" s="208"/>
      <c r="N269" s="485" t="s">
        <v>92</v>
      </c>
      <c r="O269" s="216"/>
      <c r="P269" s="570"/>
      <c r="Q269" s="142">
        <f>N271</f>
        <v>246.39999999999998</v>
      </c>
      <c r="R269" s="240"/>
    </row>
    <row r="270" spans="1:18">
      <c r="A270" s="561"/>
      <c r="B270" s="125" t="s">
        <v>473</v>
      </c>
      <c r="C270" s="212"/>
      <c r="D270" s="527"/>
      <c r="E270" s="465"/>
      <c r="F270" s="212"/>
      <c r="G270" s="527"/>
      <c r="H270" s="465"/>
      <c r="I270" s="198"/>
      <c r="J270" s="197"/>
      <c r="K270" s="197"/>
      <c r="L270" s="197"/>
      <c r="M270" s="198"/>
      <c r="N270" s="483">
        <f>'GABI 1'!G18+'GABI 2'!G13</f>
        <v>246.39999999999998</v>
      </c>
      <c r="O270" s="194" t="s">
        <v>414</v>
      </c>
      <c r="P270" s="568"/>
    </row>
    <row r="271" spans="1:18">
      <c r="A271" s="562"/>
      <c r="B271" s="124"/>
      <c r="C271" s="213"/>
      <c r="D271" s="200"/>
      <c r="E271" s="466"/>
      <c r="F271" s="213"/>
      <c r="G271" s="200"/>
      <c r="H271" s="466"/>
      <c r="I271" s="201"/>
      <c r="J271" s="199"/>
      <c r="K271" s="200"/>
      <c r="L271" s="199"/>
      <c r="M271" s="201"/>
      <c r="N271" s="484">
        <f>SUM(N270:N270)</f>
        <v>246.39999999999998</v>
      </c>
      <c r="O271" s="195" t="s">
        <v>414</v>
      </c>
      <c r="P271" s="569"/>
    </row>
    <row r="272" spans="1:18">
      <c r="A272" s="559" t="s">
        <v>29</v>
      </c>
      <c r="B272" s="302" t="s">
        <v>470</v>
      </c>
      <c r="C272" s="460"/>
      <c r="D272" s="303"/>
      <c r="E272" s="464"/>
      <c r="F272" s="472"/>
      <c r="G272" s="303"/>
      <c r="H272" s="464"/>
      <c r="I272" s="303"/>
      <c r="J272" s="303"/>
      <c r="K272" s="303"/>
      <c r="L272" s="303"/>
      <c r="M272" s="303"/>
      <c r="N272" s="482"/>
      <c r="O272" s="313"/>
      <c r="P272" s="560"/>
    </row>
    <row r="273" spans="1:18" s="112" customFormat="1" ht="24">
      <c r="A273" s="563" t="s">
        <v>453</v>
      </c>
      <c r="B273" s="126" t="s">
        <v>563</v>
      </c>
      <c r="C273" s="231"/>
      <c r="D273" s="215"/>
      <c r="E273" s="467"/>
      <c r="F273" s="231"/>
      <c r="G273" s="215"/>
      <c r="H273" s="467"/>
      <c r="I273" s="208"/>
      <c r="J273" s="209"/>
      <c r="K273" s="215"/>
      <c r="L273" s="209"/>
      <c r="M273" s="208"/>
      <c r="N273" s="485" t="s">
        <v>92</v>
      </c>
      <c r="O273" s="216"/>
      <c r="P273" s="570"/>
      <c r="Q273" s="142">
        <f>N275</f>
        <v>6323.94</v>
      </c>
      <c r="R273" s="240"/>
    </row>
    <row r="274" spans="1:18">
      <c r="A274" s="561"/>
      <c r="B274" s="125" t="s">
        <v>451</v>
      </c>
      <c r="C274" s="212"/>
      <c r="D274" s="527"/>
      <c r="E274" s="465"/>
      <c r="F274" s="212"/>
      <c r="G274" s="527"/>
      <c r="H274" s="465"/>
      <c r="I274" s="198"/>
      <c r="J274" s="197"/>
      <c r="K274" s="197"/>
      <c r="L274" s="197"/>
      <c r="M274" s="198"/>
      <c r="N274" s="483">
        <v>6323.94</v>
      </c>
      <c r="O274" s="194" t="s">
        <v>581</v>
      </c>
      <c r="P274" s="568"/>
    </row>
    <row r="275" spans="1:18">
      <c r="A275" s="562"/>
      <c r="B275" s="124"/>
      <c r="C275" s="213"/>
      <c r="D275" s="200"/>
      <c r="E275" s="466"/>
      <c r="F275" s="213"/>
      <c r="G275" s="200"/>
      <c r="H275" s="466"/>
      <c r="I275" s="201"/>
      <c r="J275" s="199"/>
      <c r="K275" s="200"/>
      <c r="L275" s="199"/>
      <c r="M275" s="201"/>
      <c r="N275" s="484">
        <f>SUM(N274:N274)</f>
        <v>6323.94</v>
      </c>
      <c r="O275" s="195" t="s">
        <v>581</v>
      </c>
      <c r="P275" s="569"/>
    </row>
    <row r="276" spans="1:18" s="112" customFormat="1">
      <c r="A276" s="563" t="s">
        <v>454</v>
      </c>
      <c r="B276" s="126" t="s">
        <v>635</v>
      </c>
      <c r="C276" s="231"/>
      <c r="D276" s="215"/>
      <c r="E276" s="467"/>
      <c r="F276" s="231"/>
      <c r="G276" s="215"/>
      <c r="H276" s="467"/>
      <c r="I276" s="208"/>
      <c r="J276" s="209"/>
      <c r="K276" s="215"/>
      <c r="L276" s="209"/>
      <c r="M276" s="208"/>
      <c r="N276" s="485" t="s">
        <v>92</v>
      </c>
      <c r="O276" s="216"/>
      <c r="P276" s="570"/>
      <c r="Q276" s="142">
        <f>N278</f>
        <v>276</v>
      </c>
      <c r="R276" s="240"/>
    </row>
    <row r="277" spans="1:18" ht="24">
      <c r="A277" s="561"/>
      <c r="B277" s="125" t="s">
        <v>562</v>
      </c>
      <c r="C277" s="212"/>
      <c r="D277" s="527"/>
      <c r="E277" s="465"/>
      <c r="F277" s="212"/>
      <c r="G277" s="527"/>
      <c r="H277" s="465"/>
      <c r="I277" s="198"/>
      <c r="J277" s="197"/>
      <c r="K277" s="197"/>
      <c r="L277" s="197"/>
      <c r="M277" s="198"/>
      <c r="N277" s="483">
        <v>276</v>
      </c>
      <c r="O277" s="194" t="s">
        <v>430</v>
      </c>
      <c r="P277" s="568"/>
    </row>
    <row r="278" spans="1:18">
      <c r="A278" s="562"/>
      <c r="B278" s="124"/>
      <c r="C278" s="213"/>
      <c r="D278" s="200"/>
      <c r="E278" s="466"/>
      <c r="F278" s="213"/>
      <c r="G278" s="200"/>
      <c r="H278" s="466"/>
      <c r="I278" s="201"/>
      <c r="J278" s="199"/>
      <c r="K278" s="200"/>
      <c r="L278" s="199"/>
      <c r="M278" s="201"/>
      <c r="N278" s="484">
        <f>SUM(N277:N277)</f>
        <v>276</v>
      </c>
      <c r="O278" s="195" t="s">
        <v>430</v>
      </c>
      <c r="P278" s="569"/>
    </row>
    <row r="279" spans="1:18" s="112" customFormat="1" ht="24">
      <c r="A279" s="563" t="s">
        <v>455</v>
      </c>
      <c r="B279" s="126" t="s">
        <v>423</v>
      </c>
      <c r="C279" s="231"/>
      <c r="D279" s="215"/>
      <c r="E279" s="467"/>
      <c r="F279" s="231"/>
      <c r="G279" s="215"/>
      <c r="H279" s="467"/>
      <c r="I279" s="208"/>
      <c r="J279" s="209"/>
      <c r="K279" s="215"/>
      <c r="L279" s="209"/>
      <c r="M279" s="208"/>
      <c r="N279" s="485" t="s">
        <v>92</v>
      </c>
      <c r="O279" s="216"/>
      <c r="P279" s="570"/>
      <c r="Q279" s="142">
        <f>N281</f>
        <v>276</v>
      </c>
      <c r="R279" s="240"/>
    </row>
    <row r="280" spans="1:18" ht="24">
      <c r="A280" s="561"/>
      <c r="B280" s="125" t="s">
        <v>562</v>
      </c>
      <c r="C280" s="212"/>
      <c r="D280" s="527"/>
      <c r="E280" s="465"/>
      <c r="F280" s="212"/>
      <c r="G280" s="527"/>
      <c r="H280" s="465"/>
      <c r="I280" s="198"/>
      <c r="J280" s="197"/>
      <c r="K280" s="197"/>
      <c r="L280" s="197"/>
      <c r="M280" s="198"/>
      <c r="N280" s="483">
        <v>276</v>
      </c>
      <c r="O280" s="194" t="s">
        <v>515</v>
      </c>
      <c r="P280" s="568"/>
    </row>
    <row r="281" spans="1:18">
      <c r="A281" s="562"/>
      <c r="B281" s="124"/>
      <c r="C281" s="213"/>
      <c r="D281" s="200"/>
      <c r="E281" s="466"/>
      <c r="F281" s="213"/>
      <c r="G281" s="200"/>
      <c r="H281" s="466"/>
      <c r="I281" s="201"/>
      <c r="J281" s="199"/>
      <c r="K281" s="200"/>
      <c r="L281" s="199"/>
      <c r="M281" s="201"/>
      <c r="N281" s="484">
        <f>SUM(N280:N280)</f>
        <v>276</v>
      </c>
      <c r="O281" s="195" t="s">
        <v>515</v>
      </c>
      <c r="P281" s="569"/>
    </row>
    <row r="282" spans="1:18">
      <c r="A282" s="559" t="s">
        <v>11</v>
      </c>
      <c r="B282" s="302" t="s">
        <v>76</v>
      </c>
      <c r="C282" s="460"/>
      <c r="D282" s="303"/>
      <c r="E282" s="464"/>
      <c r="F282" s="472"/>
      <c r="G282" s="303"/>
      <c r="H282" s="464"/>
      <c r="I282" s="303"/>
      <c r="J282" s="303"/>
      <c r="K282" s="303"/>
      <c r="L282" s="303"/>
      <c r="M282" s="303"/>
      <c r="N282" s="482"/>
      <c r="O282" s="313"/>
      <c r="P282" s="560"/>
    </row>
    <row r="283" spans="1:18" s="112" customFormat="1" ht="24">
      <c r="A283" s="563" t="s">
        <v>30</v>
      </c>
      <c r="B283" s="126" t="s">
        <v>636</v>
      </c>
      <c r="C283" s="231"/>
      <c r="D283" s="215"/>
      <c r="E283" s="467"/>
      <c r="F283" s="231"/>
      <c r="G283" s="215"/>
      <c r="H283" s="467"/>
      <c r="I283" s="208"/>
      <c r="J283" s="209"/>
      <c r="K283" s="215"/>
      <c r="L283" s="209"/>
      <c r="M283" s="208"/>
      <c r="N283" s="485" t="s">
        <v>92</v>
      </c>
      <c r="O283" s="216"/>
      <c r="P283" s="570"/>
      <c r="Q283" s="142">
        <f>N285</f>
        <v>332909.85004008212</v>
      </c>
      <c r="R283" s="240"/>
    </row>
    <row r="284" spans="1:18">
      <c r="A284" s="561"/>
      <c r="B284" s="123" t="s">
        <v>407</v>
      </c>
      <c r="C284" s="212"/>
      <c r="D284" s="527"/>
      <c r="E284" s="465"/>
      <c r="F284" s="212"/>
      <c r="G284" s="527"/>
      <c r="H284" s="465"/>
      <c r="I284" s="198"/>
      <c r="J284" s="197"/>
      <c r="K284" s="197"/>
      <c r="L284" s="197"/>
      <c r="M284" s="198"/>
      <c r="N284" s="483">
        <f>TRANSP!Q285</f>
        <v>332909.85004008212</v>
      </c>
      <c r="O284" s="194" t="s">
        <v>610</v>
      </c>
      <c r="P284" s="568"/>
    </row>
    <row r="285" spans="1:18">
      <c r="A285" s="562"/>
      <c r="B285" s="124"/>
      <c r="C285" s="213"/>
      <c r="D285" s="200"/>
      <c r="E285" s="466"/>
      <c r="F285" s="213"/>
      <c r="G285" s="200"/>
      <c r="H285" s="466"/>
      <c r="I285" s="201"/>
      <c r="J285" s="199"/>
      <c r="K285" s="200"/>
      <c r="L285" s="199"/>
      <c r="M285" s="201"/>
      <c r="N285" s="484">
        <f>SUM(N284:N284)</f>
        <v>332909.85004008212</v>
      </c>
      <c r="O285" s="195" t="s">
        <v>610</v>
      </c>
      <c r="P285" s="569"/>
    </row>
    <row r="286" spans="1:18" s="112" customFormat="1" ht="24">
      <c r="A286" s="563" t="s">
        <v>89</v>
      </c>
      <c r="B286" s="126" t="s">
        <v>637</v>
      </c>
      <c r="C286" s="231"/>
      <c r="D286" s="215"/>
      <c r="E286" s="467"/>
      <c r="F286" s="231"/>
      <c r="G286" s="215"/>
      <c r="H286" s="467"/>
      <c r="I286" s="208"/>
      <c r="J286" s="209"/>
      <c r="K286" s="215"/>
      <c r="L286" s="209"/>
      <c r="M286" s="208"/>
      <c r="N286" s="485" t="s">
        <v>92</v>
      </c>
      <c r="O286" s="216"/>
      <c r="P286" s="570"/>
      <c r="Q286" s="142">
        <f>N288</f>
        <v>57261.7675622366</v>
      </c>
      <c r="R286" s="240"/>
    </row>
    <row r="287" spans="1:18">
      <c r="A287" s="561"/>
      <c r="B287" s="123" t="s">
        <v>407</v>
      </c>
      <c r="C287" s="212"/>
      <c r="D287" s="527"/>
      <c r="E287" s="465"/>
      <c r="F287" s="212"/>
      <c r="G287" s="527"/>
      <c r="H287" s="465"/>
      <c r="I287" s="198"/>
      <c r="J287" s="197"/>
      <c r="K287" s="197"/>
      <c r="L287" s="197"/>
      <c r="M287" s="198"/>
      <c r="N287" s="483">
        <f>TRANSP!R285</f>
        <v>57261.7675622366</v>
      </c>
      <c r="O287" s="194" t="s">
        <v>610</v>
      </c>
      <c r="P287" s="568"/>
    </row>
    <row r="288" spans="1:18">
      <c r="A288" s="562"/>
      <c r="B288" s="124"/>
      <c r="C288" s="213"/>
      <c r="D288" s="200"/>
      <c r="E288" s="466"/>
      <c r="F288" s="213"/>
      <c r="G288" s="200"/>
      <c r="H288" s="466"/>
      <c r="I288" s="201"/>
      <c r="J288" s="199"/>
      <c r="K288" s="200"/>
      <c r="L288" s="199"/>
      <c r="M288" s="201"/>
      <c r="N288" s="484">
        <f>SUM(N287:N287)</f>
        <v>57261.7675622366</v>
      </c>
      <c r="O288" s="195" t="s">
        <v>610</v>
      </c>
      <c r="P288" s="569"/>
    </row>
    <row r="289" spans="1:18" s="112" customFormat="1" ht="24">
      <c r="A289" s="563" t="s">
        <v>129</v>
      </c>
      <c r="B289" s="126" t="s">
        <v>638</v>
      </c>
      <c r="C289" s="231"/>
      <c r="D289" s="215"/>
      <c r="E289" s="467"/>
      <c r="F289" s="231"/>
      <c r="G289" s="215"/>
      <c r="H289" s="467"/>
      <c r="I289" s="208"/>
      <c r="J289" s="209"/>
      <c r="K289" s="215"/>
      <c r="L289" s="209"/>
      <c r="M289" s="208"/>
      <c r="N289" s="485" t="s">
        <v>92</v>
      </c>
      <c r="O289" s="216"/>
      <c r="P289" s="570"/>
      <c r="Q289" s="142">
        <f>N291</f>
        <v>31856.66541815376</v>
      </c>
      <c r="R289" s="240"/>
    </row>
    <row r="290" spans="1:18">
      <c r="A290" s="561"/>
      <c r="B290" s="123" t="s">
        <v>407</v>
      </c>
      <c r="C290" s="212"/>
      <c r="D290" s="527"/>
      <c r="E290" s="465"/>
      <c r="F290" s="212"/>
      <c r="G290" s="527"/>
      <c r="H290" s="465"/>
      <c r="I290" s="198"/>
      <c r="J290" s="197"/>
      <c r="K290" s="197"/>
      <c r="L290" s="197"/>
      <c r="M290" s="198"/>
      <c r="N290" s="483">
        <f>TRANSP!Q286</f>
        <v>31856.66541815376</v>
      </c>
      <c r="O290" s="194" t="s">
        <v>610</v>
      </c>
      <c r="P290" s="568"/>
    </row>
    <row r="291" spans="1:18">
      <c r="A291" s="562"/>
      <c r="B291" s="124"/>
      <c r="C291" s="213"/>
      <c r="D291" s="200"/>
      <c r="E291" s="466"/>
      <c r="F291" s="213"/>
      <c r="G291" s="200"/>
      <c r="H291" s="466"/>
      <c r="I291" s="201"/>
      <c r="J291" s="199"/>
      <c r="K291" s="200"/>
      <c r="L291" s="199"/>
      <c r="M291" s="201"/>
      <c r="N291" s="484">
        <f>SUM(N290:N290)</f>
        <v>31856.66541815376</v>
      </c>
      <c r="O291" s="195" t="s">
        <v>610</v>
      </c>
      <c r="P291" s="569"/>
    </row>
    <row r="292" spans="1:18" s="112" customFormat="1" ht="24">
      <c r="A292" s="563" t="s">
        <v>393</v>
      </c>
      <c r="B292" s="126" t="s">
        <v>639</v>
      </c>
      <c r="C292" s="231"/>
      <c r="D292" s="215"/>
      <c r="E292" s="467"/>
      <c r="F292" s="231"/>
      <c r="G292" s="215"/>
      <c r="H292" s="467"/>
      <c r="I292" s="208"/>
      <c r="J292" s="209"/>
      <c r="K292" s="215"/>
      <c r="L292" s="209"/>
      <c r="M292" s="208"/>
      <c r="N292" s="485" t="s">
        <v>92</v>
      </c>
      <c r="O292" s="216"/>
      <c r="P292" s="570"/>
      <c r="Q292" s="142">
        <f>N294</f>
        <v>1536.0013876226938</v>
      </c>
      <c r="R292" s="240"/>
    </row>
    <row r="293" spans="1:18">
      <c r="A293" s="561"/>
      <c r="B293" s="123" t="s">
        <v>407</v>
      </c>
      <c r="C293" s="212"/>
      <c r="D293" s="527"/>
      <c r="E293" s="465"/>
      <c r="F293" s="212"/>
      <c r="G293" s="527"/>
      <c r="H293" s="465"/>
      <c r="I293" s="198"/>
      <c r="J293" s="197"/>
      <c r="K293" s="197"/>
      <c r="L293" s="197"/>
      <c r="M293" s="198"/>
      <c r="N293" s="483">
        <f>TRANSP!R286</f>
        <v>1536.0013876226938</v>
      </c>
      <c r="O293" s="194" t="s">
        <v>610</v>
      </c>
      <c r="P293" s="568"/>
    </row>
    <row r="294" spans="1:18">
      <c r="A294" s="562"/>
      <c r="B294" s="124"/>
      <c r="C294" s="213"/>
      <c r="D294" s="200"/>
      <c r="E294" s="466"/>
      <c r="F294" s="213"/>
      <c r="G294" s="200"/>
      <c r="H294" s="466"/>
      <c r="I294" s="201"/>
      <c r="J294" s="199"/>
      <c r="K294" s="200"/>
      <c r="L294" s="199"/>
      <c r="M294" s="201"/>
      <c r="N294" s="484">
        <f>SUM(N293:N293)</f>
        <v>1536.0013876226938</v>
      </c>
      <c r="O294" s="195" t="s">
        <v>610</v>
      </c>
      <c r="P294" s="569"/>
    </row>
    <row r="295" spans="1:18" s="112" customFormat="1" ht="24">
      <c r="A295" s="563" t="s">
        <v>520</v>
      </c>
      <c r="B295" s="126" t="s">
        <v>640</v>
      </c>
      <c r="C295" s="231"/>
      <c r="D295" s="215"/>
      <c r="E295" s="467"/>
      <c r="F295" s="231"/>
      <c r="G295" s="215"/>
      <c r="H295" s="467"/>
      <c r="I295" s="208"/>
      <c r="J295" s="209"/>
      <c r="K295" s="215"/>
      <c r="L295" s="209"/>
      <c r="M295" s="208"/>
      <c r="N295" s="485" t="s">
        <v>92</v>
      </c>
      <c r="O295" s="216"/>
      <c r="P295" s="570"/>
      <c r="Q295" s="142">
        <f>N297</f>
        <v>14386.641612000001</v>
      </c>
      <c r="R295" s="240"/>
    </row>
    <row r="296" spans="1:18">
      <c r="A296" s="561"/>
      <c r="B296" s="123" t="s">
        <v>407</v>
      </c>
      <c r="C296" s="212"/>
      <c r="D296" s="527"/>
      <c r="E296" s="465"/>
      <c r="F296" s="212"/>
      <c r="G296" s="527"/>
      <c r="H296" s="465"/>
      <c r="I296" s="198"/>
      <c r="J296" s="197"/>
      <c r="K296" s="197"/>
      <c r="L296" s="197"/>
      <c r="M296" s="198"/>
      <c r="N296" s="483">
        <f>TRANSP!Q287</f>
        <v>14386.641612000001</v>
      </c>
      <c r="O296" s="194" t="s">
        <v>610</v>
      </c>
      <c r="P296" s="568"/>
    </row>
    <row r="297" spans="1:18">
      <c r="A297" s="562"/>
      <c r="B297" s="124"/>
      <c r="C297" s="213"/>
      <c r="D297" s="200"/>
      <c r="E297" s="466"/>
      <c r="F297" s="213"/>
      <c r="G297" s="200"/>
      <c r="H297" s="466"/>
      <c r="I297" s="201"/>
      <c r="J297" s="199"/>
      <c r="K297" s="200"/>
      <c r="L297" s="199"/>
      <c r="M297" s="201"/>
      <c r="N297" s="484">
        <f>SUM(N296:N296)</f>
        <v>14386.641612000001</v>
      </c>
      <c r="O297" s="195" t="s">
        <v>610</v>
      </c>
      <c r="P297" s="572"/>
    </row>
    <row r="298" spans="1:18" s="112" customFormat="1" ht="24">
      <c r="A298" s="563" t="s">
        <v>521</v>
      </c>
      <c r="B298" s="126" t="s">
        <v>641</v>
      </c>
      <c r="C298" s="231"/>
      <c r="D298" s="215"/>
      <c r="E298" s="467"/>
      <c r="F298" s="231"/>
      <c r="G298" s="215"/>
      <c r="H298" s="467"/>
      <c r="I298" s="208"/>
      <c r="J298" s="209"/>
      <c r="K298" s="215"/>
      <c r="L298" s="209"/>
      <c r="M298" s="208"/>
      <c r="N298" s="485" t="s">
        <v>92</v>
      </c>
      <c r="O298" s="216"/>
      <c r="P298" s="570"/>
      <c r="Q298" s="142">
        <f>N300</f>
        <v>604.48073999999997</v>
      </c>
      <c r="R298" s="240"/>
    </row>
    <row r="299" spans="1:18">
      <c r="A299" s="561"/>
      <c r="B299" s="123" t="s">
        <v>407</v>
      </c>
      <c r="C299" s="212"/>
      <c r="D299" s="527"/>
      <c r="E299" s="465"/>
      <c r="F299" s="212"/>
      <c r="G299" s="527"/>
      <c r="H299" s="465"/>
      <c r="I299" s="198"/>
      <c r="J299" s="197"/>
      <c r="K299" s="197"/>
      <c r="L299" s="197"/>
      <c r="M299" s="198"/>
      <c r="N299" s="483">
        <f>TRANSP!R287</f>
        <v>604.48073999999997</v>
      </c>
      <c r="O299" s="194" t="s">
        <v>610</v>
      </c>
      <c r="P299" s="568"/>
    </row>
    <row r="300" spans="1:18">
      <c r="A300" s="562"/>
      <c r="B300" s="124"/>
      <c r="C300" s="213"/>
      <c r="D300" s="200"/>
      <c r="E300" s="466"/>
      <c r="F300" s="213"/>
      <c r="G300" s="200"/>
      <c r="H300" s="466"/>
      <c r="I300" s="201"/>
      <c r="J300" s="199"/>
      <c r="K300" s="200"/>
      <c r="L300" s="199"/>
      <c r="M300" s="201"/>
      <c r="N300" s="484">
        <f>SUM(N299:N299)</f>
        <v>604.48073999999997</v>
      </c>
      <c r="O300" s="195" t="s">
        <v>610</v>
      </c>
      <c r="P300" s="569"/>
    </row>
    <row r="301" spans="1:18">
      <c r="A301" s="559" t="s">
        <v>135</v>
      </c>
      <c r="B301" s="302" t="s">
        <v>389</v>
      </c>
      <c r="C301" s="460"/>
      <c r="D301" s="303"/>
      <c r="E301" s="464"/>
      <c r="F301" s="472"/>
      <c r="G301" s="303"/>
      <c r="H301" s="464"/>
      <c r="I301" s="303"/>
      <c r="J301" s="303"/>
      <c r="K301" s="303"/>
      <c r="L301" s="303"/>
      <c r="M301" s="303"/>
      <c r="N301" s="482"/>
      <c r="O301" s="313"/>
      <c r="P301" s="573"/>
    </row>
    <row r="302" spans="1:18" s="112" customFormat="1">
      <c r="A302" s="574" t="s">
        <v>90</v>
      </c>
      <c r="B302" s="126" t="s">
        <v>378</v>
      </c>
      <c r="C302" s="231"/>
      <c r="D302" s="215"/>
      <c r="E302" s="467"/>
      <c r="F302" s="231"/>
      <c r="G302" s="215"/>
      <c r="H302" s="467"/>
      <c r="I302" s="208"/>
      <c r="J302" s="209"/>
      <c r="K302" s="215"/>
      <c r="L302" s="209"/>
      <c r="M302" s="208"/>
      <c r="N302" s="485" t="s">
        <v>92</v>
      </c>
      <c r="O302" s="216"/>
      <c r="P302" s="886" t="s">
        <v>392</v>
      </c>
      <c r="Q302" s="142">
        <f>N304</f>
        <v>1</v>
      </c>
      <c r="R302" s="240"/>
    </row>
    <row r="303" spans="1:18">
      <c r="A303" s="561"/>
      <c r="B303" s="123" t="s">
        <v>391</v>
      </c>
      <c r="C303" s="212"/>
      <c r="D303" s="527"/>
      <c r="E303" s="465"/>
      <c r="F303" s="212"/>
      <c r="G303" s="527"/>
      <c r="H303" s="465"/>
      <c r="I303" s="198"/>
      <c r="J303" s="197"/>
      <c r="K303" s="197"/>
      <c r="L303" s="197"/>
      <c r="M303" s="198"/>
      <c r="N303" s="483">
        <v>1</v>
      </c>
      <c r="O303" s="194" t="s">
        <v>379</v>
      </c>
      <c r="P303" s="886"/>
    </row>
    <row r="304" spans="1:18" ht="15.75" thickBot="1">
      <c r="A304" s="575"/>
      <c r="B304" s="576"/>
      <c r="C304" s="577"/>
      <c r="D304" s="578"/>
      <c r="E304" s="579"/>
      <c r="F304" s="577"/>
      <c r="G304" s="578"/>
      <c r="H304" s="579"/>
      <c r="I304" s="580"/>
      <c r="J304" s="581"/>
      <c r="K304" s="578"/>
      <c r="L304" s="581"/>
      <c r="M304" s="580"/>
      <c r="N304" s="582">
        <f>SUM(N303:N303)</f>
        <v>1</v>
      </c>
      <c r="O304" s="583" t="s">
        <v>379</v>
      </c>
      <c r="P304" s="887"/>
    </row>
    <row r="305" spans="15:18">
      <c r="O305" s="210"/>
      <c r="P305" s="210"/>
      <c r="Q305" s="210"/>
      <c r="R305" s="210"/>
    </row>
    <row r="306" spans="15:18">
      <c r="O306" s="210"/>
      <c r="P306" s="210"/>
      <c r="Q306" s="210"/>
      <c r="R306" s="210"/>
    </row>
    <row r="307" spans="15:18">
      <c r="O307" s="210"/>
      <c r="P307" s="210"/>
      <c r="Q307" s="210"/>
      <c r="R307" s="210"/>
    </row>
    <row r="308" spans="15:18">
      <c r="O308" s="210"/>
      <c r="P308" s="210"/>
      <c r="Q308" s="210"/>
      <c r="R308" s="210"/>
    </row>
    <row r="309" spans="15:18">
      <c r="O309" s="210"/>
      <c r="P309" s="210"/>
      <c r="Q309" s="210"/>
      <c r="R309" s="210"/>
    </row>
    <row r="310" spans="15:18">
      <c r="O310" s="210"/>
      <c r="P310" s="210"/>
      <c r="Q310" s="210"/>
      <c r="R310" s="210"/>
    </row>
    <row r="311" spans="15:18">
      <c r="O311" s="210"/>
      <c r="P311" s="210"/>
      <c r="Q311" s="210"/>
      <c r="R311" s="210"/>
    </row>
    <row r="312" spans="15:18">
      <c r="O312" s="210"/>
      <c r="P312" s="210"/>
      <c r="Q312" s="210"/>
      <c r="R312" s="210"/>
    </row>
    <row r="313" spans="15:18">
      <c r="O313" s="210"/>
      <c r="P313" s="210"/>
      <c r="Q313" s="210"/>
      <c r="R313" s="210"/>
    </row>
    <row r="314" spans="15:18">
      <c r="O314" s="210"/>
      <c r="P314" s="210"/>
      <c r="Q314" s="210"/>
      <c r="R314" s="210"/>
    </row>
    <row r="315" spans="15:18">
      <c r="O315" s="210"/>
      <c r="P315" s="210"/>
      <c r="Q315" s="210"/>
      <c r="R315" s="210"/>
    </row>
    <row r="316" spans="15:18">
      <c r="O316" s="210"/>
      <c r="P316" s="210"/>
      <c r="Q316" s="210"/>
      <c r="R316" s="210"/>
    </row>
    <row r="317" spans="15:18">
      <c r="O317" s="210"/>
      <c r="P317" s="210"/>
      <c r="Q317" s="210"/>
      <c r="R317" s="210"/>
    </row>
    <row r="318" spans="15:18">
      <c r="O318" s="210"/>
      <c r="P318" s="210"/>
      <c r="Q318" s="210"/>
      <c r="R318" s="210"/>
    </row>
    <row r="319" spans="15:18">
      <c r="O319" s="210"/>
      <c r="P319" s="210"/>
      <c r="Q319" s="210"/>
      <c r="R319" s="210"/>
    </row>
    <row r="320" spans="15:18">
      <c r="O320" s="210"/>
      <c r="P320" s="210"/>
      <c r="Q320" s="210"/>
      <c r="R320" s="210"/>
    </row>
    <row r="321" spans="15:18">
      <c r="O321" s="210"/>
      <c r="P321" s="210"/>
      <c r="Q321" s="210"/>
      <c r="R321" s="210"/>
    </row>
    <row r="322" spans="15:18">
      <c r="O322" s="210"/>
      <c r="P322" s="210"/>
      <c r="Q322" s="210"/>
      <c r="R322" s="210"/>
    </row>
    <row r="323" spans="15:18">
      <c r="O323" s="210"/>
      <c r="P323" s="210"/>
      <c r="Q323" s="210"/>
      <c r="R323" s="210"/>
    </row>
    <row r="324" spans="15:18">
      <c r="O324" s="210"/>
      <c r="P324" s="210"/>
      <c r="Q324" s="210"/>
      <c r="R324" s="210"/>
    </row>
    <row r="325" spans="15:18">
      <c r="O325" s="210"/>
      <c r="P325" s="210"/>
      <c r="Q325" s="210"/>
      <c r="R325" s="210"/>
    </row>
    <row r="326" spans="15:18">
      <c r="O326" s="210"/>
      <c r="P326" s="210"/>
      <c r="Q326" s="210"/>
      <c r="R326" s="210"/>
    </row>
    <row r="327" spans="15:18">
      <c r="O327" s="210"/>
      <c r="P327" s="210"/>
      <c r="Q327" s="210"/>
      <c r="R327" s="210"/>
    </row>
    <row r="328" spans="15:18">
      <c r="O328" s="210"/>
      <c r="P328" s="210"/>
      <c r="Q328" s="210"/>
      <c r="R328" s="210"/>
    </row>
    <row r="329" spans="15:18">
      <c r="O329" s="210"/>
      <c r="P329" s="210"/>
      <c r="Q329" s="210"/>
      <c r="R329" s="210"/>
    </row>
    <row r="330" spans="15:18">
      <c r="O330" s="210"/>
      <c r="P330" s="210"/>
      <c r="Q330" s="210"/>
      <c r="R330" s="210"/>
    </row>
    <row r="331" spans="15:18">
      <c r="O331" s="210"/>
      <c r="P331" s="210"/>
      <c r="Q331" s="210"/>
      <c r="R331" s="210"/>
    </row>
    <row r="332" spans="15:18">
      <c r="O332" s="210"/>
      <c r="P332" s="210"/>
      <c r="Q332" s="210"/>
      <c r="R332" s="210"/>
    </row>
    <row r="333" spans="15:18">
      <c r="O333" s="210"/>
      <c r="P333" s="210"/>
      <c r="Q333" s="210"/>
      <c r="R333" s="210"/>
    </row>
    <row r="334" spans="15:18">
      <c r="O334" s="210"/>
      <c r="P334" s="210"/>
      <c r="Q334" s="210"/>
      <c r="R334" s="210"/>
    </row>
    <row r="335" spans="15:18">
      <c r="O335" s="210"/>
      <c r="P335" s="210"/>
      <c r="Q335" s="210"/>
      <c r="R335" s="210"/>
    </row>
    <row r="336" spans="15:18">
      <c r="O336" s="210"/>
      <c r="P336" s="210"/>
      <c r="Q336" s="210"/>
      <c r="R336" s="210"/>
    </row>
    <row r="337" spans="15:18">
      <c r="O337" s="210"/>
      <c r="P337" s="210"/>
      <c r="Q337" s="210"/>
      <c r="R337" s="210"/>
    </row>
    <row r="338" spans="15:18">
      <c r="O338" s="210"/>
      <c r="P338" s="210"/>
      <c r="Q338" s="210"/>
      <c r="R338" s="210"/>
    </row>
    <row r="339" spans="15:18">
      <c r="O339" s="210"/>
      <c r="P339" s="210"/>
      <c r="Q339" s="210"/>
      <c r="R339" s="210"/>
    </row>
    <row r="340" spans="15:18">
      <c r="O340" s="210"/>
      <c r="P340" s="210"/>
      <c r="Q340" s="210"/>
      <c r="R340" s="210"/>
    </row>
    <row r="341" spans="15:18">
      <c r="O341" s="210"/>
      <c r="P341" s="210"/>
      <c r="Q341" s="210"/>
      <c r="R341" s="210"/>
    </row>
    <row r="342" spans="15:18">
      <c r="O342" s="210"/>
      <c r="P342" s="210"/>
      <c r="Q342" s="210"/>
      <c r="R342" s="210"/>
    </row>
    <row r="343" spans="15:18">
      <c r="O343" s="210"/>
      <c r="P343" s="210"/>
      <c r="Q343" s="210"/>
      <c r="R343" s="210"/>
    </row>
    <row r="344" spans="15:18">
      <c r="O344" s="210"/>
      <c r="P344" s="210"/>
      <c r="Q344" s="210"/>
      <c r="R344" s="210"/>
    </row>
    <row r="345" spans="15:18">
      <c r="O345" s="210"/>
      <c r="P345" s="210"/>
      <c r="Q345" s="210"/>
      <c r="R345" s="210"/>
    </row>
    <row r="346" spans="15:18">
      <c r="O346" s="210"/>
      <c r="P346" s="210"/>
      <c r="Q346" s="210"/>
      <c r="R346" s="210"/>
    </row>
    <row r="347" spans="15:18">
      <c r="O347" s="210"/>
      <c r="P347" s="210"/>
      <c r="Q347" s="210"/>
      <c r="R347" s="210"/>
    </row>
    <row r="348" spans="15:18">
      <c r="O348" s="210"/>
      <c r="P348" s="210"/>
      <c r="Q348" s="210"/>
      <c r="R348" s="210"/>
    </row>
    <row r="349" spans="15:18">
      <c r="O349" s="210"/>
      <c r="P349" s="210"/>
      <c r="Q349" s="210"/>
      <c r="R349" s="210"/>
    </row>
    <row r="350" spans="15:18">
      <c r="O350" s="210"/>
      <c r="P350" s="210"/>
      <c r="Q350" s="210"/>
      <c r="R350" s="210"/>
    </row>
    <row r="351" spans="15:18">
      <c r="O351" s="210"/>
      <c r="P351" s="210"/>
      <c r="Q351" s="210"/>
      <c r="R351" s="210"/>
    </row>
    <row r="352" spans="15:18">
      <c r="O352" s="210"/>
      <c r="P352" s="210"/>
      <c r="Q352" s="210"/>
      <c r="R352" s="210"/>
    </row>
    <row r="353" spans="15:18">
      <c r="O353" s="210"/>
      <c r="P353" s="210"/>
      <c r="Q353" s="210"/>
      <c r="R353" s="210"/>
    </row>
    <row r="354" spans="15:18">
      <c r="O354" s="210"/>
      <c r="P354" s="210"/>
      <c r="Q354" s="210"/>
      <c r="R354" s="210"/>
    </row>
    <row r="355" spans="15:18">
      <c r="O355" s="210"/>
      <c r="P355" s="210"/>
      <c r="Q355" s="210"/>
      <c r="R355" s="210"/>
    </row>
    <row r="356" spans="15:18">
      <c r="O356" s="210"/>
      <c r="P356" s="210"/>
      <c r="Q356" s="210"/>
      <c r="R356" s="210"/>
    </row>
    <row r="357" spans="15:18">
      <c r="O357" s="210"/>
      <c r="P357" s="210"/>
      <c r="Q357" s="210"/>
      <c r="R357" s="210"/>
    </row>
    <row r="358" spans="15:18">
      <c r="O358" s="210"/>
      <c r="P358" s="210"/>
      <c r="Q358" s="210"/>
      <c r="R358" s="210"/>
    </row>
    <row r="359" spans="15:18">
      <c r="O359" s="210"/>
      <c r="P359" s="210"/>
      <c r="Q359" s="210"/>
      <c r="R359" s="210"/>
    </row>
    <row r="360" spans="15:18">
      <c r="O360" s="210"/>
      <c r="P360" s="210"/>
      <c r="Q360" s="210"/>
      <c r="R360" s="210"/>
    </row>
    <row r="361" spans="15:18">
      <c r="O361" s="210"/>
      <c r="P361" s="210"/>
      <c r="Q361" s="210"/>
      <c r="R361" s="210"/>
    </row>
    <row r="362" spans="15:18">
      <c r="O362" s="210"/>
      <c r="P362" s="210"/>
      <c r="Q362" s="210"/>
      <c r="R362" s="210"/>
    </row>
    <row r="363" spans="15:18">
      <c r="O363" s="210"/>
      <c r="P363" s="210"/>
      <c r="Q363" s="210"/>
      <c r="R363" s="210"/>
    </row>
    <row r="364" spans="15:18">
      <c r="O364" s="210"/>
      <c r="P364" s="210"/>
      <c r="Q364" s="210"/>
      <c r="R364" s="210"/>
    </row>
    <row r="365" spans="15:18">
      <c r="O365" s="210"/>
      <c r="P365" s="210"/>
      <c r="Q365" s="210"/>
      <c r="R365" s="210"/>
    </row>
    <row r="366" spans="15:18">
      <c r="O366" s="210"/>
      <c r="P366" s="210"/>
      <c r="Q366" s="210"/>
      <c r="R366" s="210"/>
    </row>
    <row r="367" spans="15:18">
      <c r="O367" s="210"/>
      <c r="P367" s="210"/>
      <c r="Q367" s="210"/>
      <c r="R367" s="210"/>
    </row>
    <row r="368" spans="15:18">
      <c r="O368" s="210"/>
      <c r="P368" s="210"/>
      <c r="Q368" s="210"/>
      <c r="R368" s="210"/>
    </row>
    <row r="369" spans="15:18">
      <c r="O369" s="210"/>
      <c r="P369" s="210"/>
      <c r="Q369" s="210"/>
      <c r="R369" s="210"/>
    </row>
    <row r="370" spans="15:18">
      <c r="O370" s="210"/>
      <c r="P370" s="210"/>
      <c r="Q370" s="210"/>
      <c r="R370" s="210"/>
    </row>
    <row r="371" spans="15:18">
      <c r="O371" s="210"/>
      <c r="P371" s="210"/>
      <c r="Q371" s="210"/>
      <c r="R371" s="210"/>
    </row>
    <row r="372" spans="15:18">
      <c r="O372" s="210"/>
      <c r="P372" s="210"/>
      <c r="Q372" s="210"/>
      <c r="R372" s="210"/>
    </row>
    <row r="373" spans="15:18">
      <c r="O373" s="210"/>
      <c r="P373" s="210"/>
      <c r="Q373" s="210"/>
      <c r="R373" s="210"/>
    </row>
    <row r="374" spans="15:18">
      <c r="O374" s="210"/>
      <c r="P374" s="210"/>
      <c r="Q374" s="210"/>
      <c r="R374" s="210"/>
    </row>
    <row r="375" spans="15:18">
      <c r="O375" s="210"/>
      <c r="P375" s="210"/>
      <c r="Q375" s="210"/>
      <c r="R375" s="210"/>
    </row>
    <row r="376" spans="15:18">
      <c r="O376" s="210"/>
      <c r="P376" s="210"/>
      <c r="Q376" s="210"/>
      <c r="R376" s="210"/>
    </row>
    <row r="377" spans="15:18">
      <c r="O377" s="210"/>
      <c r="P377" s="210"/>
      <c r="Q377" s="210"/>
      <c r="R377" s="210"/>
    </row>
    <row r="378" spans="15:18">
      <c r="O378" s="210"/>
      <c r="P378" s="210"/>
      <c r="Q378" s="210"/>
      <c r="R378" s="210"/>
    </row>
    <row r="379" spans="15:18">
      <c r="O379" s="210"/>
      <c r="P379" s="210"/>
      <c r="Q379" s="210"/>
      <c r="R379" s="210"/>
    </row>
    <row r="380" spans="15:18">
      <c r="O380" s="210"/>
      <c r="P380" s="210"/>
      <c r="Q380" s="210"/>
      <c r="R380" s="210"/>
    </row>
    <row r="381" spans="15:18">
      <c r="O381" s="210"/>
      <c r="P381" s="210"/>
      <c r="Q381" s="210"/>
      <c r="R381" s="210"/>
    </row>
    <row r="382" spans="15:18">
      <c r="O382" s="210"/>
      <c r="P382" s="210"/>
      <c r="Q382" s="210"/>
      <c r="R382" s="210"/>
    </row>
    <row r="383" spans="15:18">
      <c r="O383" s="210"/>
      <c r="P383" s="210"/>
      <c r="Q383" s="210"/>
      <c r="R383" s="210"/>
    </row>
    <row r="384" spans="15:18">
      <c r="O384" s="210"/>
      <c r="P384" s="210"/>
      <c r="Q384" s="210"/>
      <c r="R384" s="210"/>
    </row>
    <row r="385" spans="15:18">
      <c r="O385" s="210"/>
      <c r="P385" s="210"/>
      <c r="Q385" s="210"/>
      <c r="R385" s="210"/>
    </row>
    <row r="386" spans="15:18">
      <c r="O386" s="210"/>
      <c r="P386" s="210"/>
      <c r="Q386" s="210"/>
      <c r="R386" s="210"/>
    </row>
    <row r="387" spans="15:18">
      <c r="O387" s="210"/>
      <c r="P387" s="210"/>
      <c r="Q387" s="210"/>
      <c r="R387" s="210"/>
    </row>
    <row r="388" spans="15:18">
      <c r="O388" s="210"/>
      <c r="P388" s="210"/>
      <c r="Q388" s="210"/>
      <c r="R388" s="210"/>
    </row>
    <row r="389" spans="15:18">
      <c r="O389" s="210"/>
      <c r="P389" s="210"/>
      <c r="Q389" s="210"/>
      <c r="R389" s="210"/>
    </row>
    <row r="390" spans="15:18">
      <c r="O390" s="210"/>
      <c r="P390" s="210"/>
      <c r="Q390" s="210"/>
      <c r="R390" s="210"/>
    </row>
    <row r="391" spans="15:18">
      <c r="O391" s="210"/>
      <c r="P391" s="210"/>
      <c r="Q391" s="210"/>
      <c r="R391" s="210"/>
    </row>
    <row r="392" spans="15:18">
      <c r="O392" s="210"/>
      <c r="P392" s="210"/>
      <c r="Q392" s="210"/>
      <c r="R392" s="210"/>
    </row>
    <row r="393" spans="15:18">
      <c r="O393" s="210"/>
      <c r="P393" s="210"/>
      <c r="Q393" s="210"/>
      <c r="R393" s="210"/>
    </row>
    <row r="394" spans="15:18">
      <c r="O394" s="210"/>
      <c r="P394" s="210"/>
      <c r="Q394" s="210"/>
      <c r="R394" s="210"/>
    </row>
    <row r="395" spans="15:18">
      <c r="O395" s="210"/>
      <c r="P395" s="210"/>
      <c r="Q395" s="210"/>
      <c r="R395" s="210"/>
    </row>
    <row r="396" spans="15:18">
      <c r="O396" s="210"/>
      <c r="P396" s="210"/>
      <c r="Q396" s="210"/>
      <c r="R396" s="210"/>
    </row>
    <row r="397" spans="15:18">
      <c r="O397" s="210"/>
      <c r="P397" s="210"/>
      <c r="Q397" s="210"/>
      <c r="R397" s="210"/>
    </row>
    <row r="398" spans="15:18">
      <c r="O398" s="210"/>
      <c r="P398" s="210"/>
      <c r="Q398" s="210"/>
      <c r="R398" s="210"/>
    </row>
    <row r="399" spans="15:18">
      <c r="O399" s="210"/>
      <c r="P399" s="210"/>
      <c r="Q399" s="210"/>
      <c r="R399" s="210"/>
    </row>
    <row r="400" spans="15:18">
      <c r="O400" s="210"/>
      <c r="P400" s="210"/>
      <c r="Q400" s="210"/>
      <c r="R400" s="210"/>
    </row>
    <row r="401" spans="15:18">
      <c r="O401" s="210"/>
      <c r="P401" s="210"/>
      <c r="Q401" s="210"/>
      <c r="R401" s="210"/>
    </row>
    <row r="402" spans="15:18">
      <c r="O402" s="210"/>
      <c r="P402" s="210"/>
      <c r="Q402" s="210"/>
      <c r="R402" s="210"/>
    </row>
    <row r="403" spans="15:18">
      <c r="O403" s="210"/>
      <c r="P403" s="210"/>
      <c r="Q403" s="210"/>
      <c r="R403" s="210"/>
    </row>
    <row r="404" spans="15:18">
      <c r="O404" s="210"/>
      <c r="P404" s="210"/>
      <c r="Q404" s="210"/>
      <c r="R404" s="210"/>
    </row>
    <row r="405" spans="15:18">
      <c r="O405" s="210"/>
      <c r="P405" s="210"/>
      <c r="Q405" s="210"/>
      <c r="R405" s="210"/>
    </row>
    <row r="406" spans="15:18">
      <c r="O406" s="210"/>
      <c r="P406" s="210"/>
      <c r="Q406" s="210"/>
      <c r="R406" s="210"/>
    </row>
    <row r="407" spans="15:18">
      <c r="O407" s="210"/>
      <c r="P407" s="210"/>
      <c r="Q407" s="210"/>
      <c r="R407" s="210"/>
    </row>
    <row r="408" spans="15:18">
      <c r="O408" s="210"/>
      <c r="P408" s="210"/>
      <c r="Q408" s="210"/>
      <c r="R408" s="210"/>
    </row>
    <row r="409" spans="15:18">
      <c r="O409" s="210"/>
      <c r="P409" s="210"/>
      <c r="Q409" s="210"/>
      <c r="R409" s="210"/>
    </row>
    <row r="410" spans="15:18">
      <c r="O410" s="210"/>
      <c r="P410" s="210"/>
      <c r="Q410" s="210"/>
      <c r="R410" s="210"/>
    </row>
    <row r="411" spans="15:18">
      <c r="O411" s="210"/>
      <c r="P411" s="210"/>
      <c r="Q411" s="210"/>
      <c r="R411" s="210"/>
    </row>
    <row r="412" spans="15:18">
      <c r="O412" s="210"/>
      <c r="P412" s="210"/>
      <c r="Q412" s="210"/>
      <c r="R412" s="210"/>
    </row>
    <row r="413" spans="15:18">
      <c r="O413" s="210"/>
      <c r="P413" s="210"/>
      <c r="Q413" s="210"/>
      <c r="R413" s="210"/>
    </row>
    <row r="414" spans="15:18">
      <c r="O414" s="210"/>
      <c r="P414" s="210"/>
      <c r="Q414" s="210"/>
      <c r="R414" s="210"/>
    </row>
    <row r="415" spans="15:18">
      <c r="O415" s="210"/>
      <c r="P415" s="210"/>
      <c r="Q415" s="210"/>
      <c r="R415" s="210"/>
    </row>
    <row r="416" spans="15:18">
      <c r="O416" s="210"/>
      <c r="P416" s="210"/>
      <c r="Q416" s="210"/>
      <c r="R416" s="210"/>
    </row>
    <row r="417" spans="15:18">
      <c r="O417" s="210"/>
      <c r="P417" s="210"/>
      <c r="Q417" s="210"/>
      <c r="R417" s="210"/>
    </row>
    <row r="418" spans="15:18">
      <c r="O418" s="210"/>
      <c r="P418" s="210"/>
      <c r="Q418" s="210"/>
      <c r="R418" s="210"/>
    </row>
    <row r="419" spans="15:18">
      <c r="O419" s="210"/>
      <c r="P419" s="210"/>
      <c r="Q419" s="210"/>
      <c r="R419" s="210"/>
    </row>
    <row r="420" spans="15:18">
      <c r="O420" s="210"/>
      <c r="P420" s="210"/>
      <c r="Q420" s="210"/>
      <c r="R420" s="210"/>
    </row>
    <row r="421" spans="15:18">
      <c r="O421" s="210"/>
      <c r="P421" s="210"/>
      <c r="Q421" s="210"/>
      <c r="R421" s="210"/>
    </row>
    <row r="422" spans="15:18">
      <c r="O422" s="210"/>
      <c r="P422" s="210"/>
      <c r="Q422" s="210"/>
      <c r="R422" s="210"/>
    </row>
    <row r="423" spans="15:18">
      <c r="O423" s="210"/>
      <c r="P423" s="210"/>
      <c r="Q423" s="210"/>
      <c r="R423" s="210"/>
    </row>
    <row r="424" spans="15:18">
      <c r="O424" s="210"/>
      <c r="P424" s="210"/>
      <c r="Q424" s="210"/>
      <c r="R424" s="210"/>
    </row>
    <row r="425" spans="15:18">
      <c r="O425" s="210"/>
      <c r="P425" s="210"/>
      <c r="Q425" s="210"/>
      <c r="R425" s="210"/>
    </row>
    <row r="426" spans="15:18">
      <c r="O426" s="210"/>
      <c r="P426" s="210"/>
      <c r="Q426" s="210"/>
      <c r="R426" s="210"/>
    </row>
    <row r="427" spans="15:18">
      <c r="O427" s="210"/>
      <c r="P427" s="210"/>
      <c r="Q427" s="210"/>
      <c r="R427" s="210"/>
    </row>
    <row r="428" spans="15:18">
      <c r="O428" s="210"/>
      <c r="P428" s="210"/>
      <c r="Q428" s="210"/>
      <c r="R428" s="210"/>
    </row>
    <row r="429" spans="15:18">
      <c r="O429" s="210"/>
      <c r="P429" s="210"/>
      <c r="Q429" s="210"/>
      <c r="R429" s="210"/>
    </row>
    <row r="430" spans="15:18">
      <c r="O430" s="210"/>
      <c r="P430" s="210"/>
      <c r="Q430" s="210"/>
      <c r="R430" s="210"/>
    </row>
    <row r="431" spans="15:18">
      <c r="O431" s="210"/>
      <c r="P431" s="210"/>
      <c r="Q431" s="210"/>
      <c r="R431" s="210"/>
    </row>
    <row r="432" spans="15:18">
      <c r="O432" s="210"/>
      <c r="P432" s="210"/>
      <c r="Q432" s="210"/>
      <c r="R432" s="210"/>
    </row>
    <row r="433" spans="15:18">
      <c r="O433" s="210"/>
      <c r="P433" s="210"/>
      <c r="Q433" s="210"/>
      <c r="R433" s="210"/>
    </row>
    <row r="434" spans="15:18">
      <c r="O434" s="210"/>
      <c r="P434" s="210"/>
      <c r="Q434" s="210"/>
      <c r="R434" s="210"/>
    </row>
    <row r="435" spans="15:18">
      <c r="O435" s="210"/>
      <c r="P435" s="210"/>
      <c r="Q435" s="210"/>
      <c r="R435" s="210"/>
    </row>
    <row r="436" spans="15:18">
      <c r="O436" s="210"/>
      <c r="P436" s="210"/>
      <c r="Q436" s="210"/>
      <c r="R436" s="210"/>
    </row>
    <row r="437" spans="15:18">
      <c r="O437" s="210"/>
      <c r="P437" s="210"/>
      <c r="Q437" s="210"/>
      <c r="R437" s="210"/>
    </row>
    <row r="438" spans="15:18">
      <c r="O438" s="210"/>
      <c r="P438" s="210"/>
      <c r="Q438" s="210"/>
      <c r="R438" s="210"/>
    </row>
    <row r="439" spans="15:18">
      <c r="O439" s="210"/>
      <c r="P439" s="210"/>
      <c r="Q439" s="210"/>
      <c r="R439" s="210"/>
    </row>
    <row r="440" spans="15:18">
      <c r="O440" s="210"/>
      <c r="P440" s="210"/>
      <c r="Q440" s="210"/>
      <c r="R440" s="210"/>
    </row>
    <row r="441" spans="15:18">
      <c r="O441" s="210"/>
      <c r="P441" s="210"/>
      <c r="Q441" s="210"/>
      <c r="R441" s="210"/>
    </row>
    <row r="442" spans="15:18">
      <c r="O442" s="210"/>
      <c r="P442" s="210"/>
      <c r="Q442" s="210"/>
      <c r="R442" s="210"/>
    </row>
    <row r="443" spans="15:18">
      <c r="O443" s="210"/>
      <c r="P443" s="210"/>
      <c r="Q443" s="210"/>
      <c r="R443" s="210"/>
    </row>
    <row r="444" spans="15:18">
      <c r="O444" s="210"/>
      <c r="P444" s="210"/>
      <c r="Q444" s="210"/>
      <c r="R444" s="210"/>
    </row>
    <row r="445" spans="15:18">
      <c r="O445" s="210"/>
      <c r="P445" s="210"/>
      <c r="Q445" s="210"/>
      <c r="R445" s="210"/>
    </row>
    <row r="446" spans="15:18">
      <c r="O446" s="210"/>
      <c r="P446" s="210"/>
      <c r="Q446" s="210"/>
      <c r="R446" s="210"/>
    </row>
    <row r="447" spans="15:18">
      <c r="O447" s="210"/>
      <c r="P447" s="210"/>
      <c r="Q447" s="210"/>
      <c r="R447" s="210"/>
    </row>
    <row r="448" spans="15:18">
      <c r="O448" s="210"/>
      <c r="P448" s="210"/>
      <c r="Q448" s="210"/>
      <c r="R448" s="210"/>
    </row>
    <row r="449" spans="15:18">
      <c r="O449" s="210"/>
      <c r="P449" s="210"/>
      <c r="Q449" s="210"/>
      <c r="R449" s="210"/>
    </row>
    <row r="450" spans="15:18">
      <c r="O450" s="210"/>
      <c r="P450" s="210"/>
      <c r="Q450" s="210"/>
      <c r="R450" s="210"/>
    </row>
    <row r="451" spans="15:18">
      <c r="O451" s="210"/>
      <c r="P451" s="210"/>
      <c r="Q451" s="210"/>
      <c r="R451" s="210"/>
    </row>
    <row r="452" spans="15:18">
      <c r="O452" s="210"/>
      <c r="P452" s="210"/>
      <c r="Q452" s="210"/>
      <c r="R452" s="210"/>
    </row>
    <row r="453" spans="15:18">
      <c r="O453" s="210"/>
      <c r="P453" s="210"/>
      <c r="Q453" s="210"/>
      <c r="R453" s="210"/>
    </row>
    <row r="454" spans="15:18">
      <c r="O454" s="210"/>
      <c r="P454" s="210"/>
      <c r="Q454" s="210"/>
      <c r="R454" s="210"/>
    </row>
    <row r="455" spans="15:18">
      <c r="O455" s="210"/>
      <c r="P455" s="210"/>
      <c r="Q455" s="210"/>
      <c r="R455" s="210"/>
    </row>
    <row r="456" spans="15:18">
      <c r="O456" s="210"/>
      <c r="P456" s="210"/>
      <c r="Q456" s="210"/>
      <c r="R456" s="210"/>
    </row>
    <row r="457" spans="15:18">
      <c r="O457" s="210"/>
      <c r="P457" s="210"/>
      <c r="Q457" s="210"/>
      <c r="R457" s="210"/>
    </row>
    <row r="458" spans="15:18">
      <c r="O458" s="210"/>
      <c r="P458" s="210"/>
      <c r="Q458" s="210"/>
      <c r="R458" s="210"/>
    </row>
    <row r="459" spans="15:18">
      <c r="O459" s="210"/>
      <c r="P459" s="210"/>
      <c r="Q459" s="210"/>
      <c r="R459" s="210"/>
    </row>
    <row r="460" spans="15:18">
      <c r="O460" s="210"/>
      <c r="P460" s="210"/>
      <c r="Q460" s="210"/>
      <c r="R460" s="210"/>
    </row>
    <row r="461" spans="15:18">
      <c r="O461" s="210"/>
      <c r="P461" s="210"/>
      <c r="Q461" s="210"/>
      <c r="R461" s="210"/>
    </row>
    <row r="462" spans="15:18">
      <c r="O462" s="210"/>
      <c r="P462" s="210"/>
      <c r="Q462" s="210"/>
      <c r="R462" s="210"/>
    </row>
    <row r="463" spans="15:18">
      <c r="O463" s="210"/>
      <c r="P463" s="210"/>
      <c r="Q463" s="210"/>
      <c r="R463" s="210"/>
    </row>
    <row r="464" spans="15:18">
      <c r="O464" s="210"/>
      <c r="P464" s="210"/>
      <c r="Q464" s="210"/>
      <c r="R464" s="210"/>
    </row>
    <row r="465" spans="15:18">
      <c r="O465" s="210"/>
      <c r="P465" s="210"/>
      <c r="Q465" s="210"/>
      <c r="R465" s="210"/>
    </row>
    <row r="466" spans="15:18">
      <c r="O466" s="210"/>
      <c r="P466" s="210"/>
      <c r="Q466" s="210"/>
      <c r="R466" s="210"/>
    </row>
    <row r="467" spans="15:18">
      <c r="O467" s="210"/>
      <c r="P467" s="210"/>
      <c r="Q467" s="210"/>
      <c r="R467" s="210"/>
    </row>
    <row r="468" spans="15:18">
      <c r="O468" s="210"/>
      <c r="P468" s="210"/>
      <c r="Q468" s="210"/>
      <c r="R468" s="210"/>
    </row>
    <row r="469" spans="15:18">
      <c r="O469" s="210"/>
      <c r="P469" s="210"/>
      <c r="Q469" s="210"/>
      <c r="R469" s="210"/>
    </row>
    <row r="470" spans="15:18">
      <c r="O470" s="210"/>
      <c r="P470" s="210"/>
      <c r="Q470" s="210"/>
      <c r="R470" s="210"/>
    </row>
    <row r="471" spans="15:18">
      <c r="O471" s="210"/>
      <c r="P471" s="210"/>
      <c r="Q471" s="210"/>
      <c r="R471" s="210"/>
    </row>
    <row r="472" spans="15:18">
      <c r="O472" s="210"/>
      <c r="P472" s="210"/>
      <c r="Q472" s="210"/>
      <c r="R472" s="210"/>
    </row>
    <row r="473" spans="15:18">
      <c r="O473" s="210"/>
      <c r="P473" s="210"/>
      <c r="Q473" s="210"/>
      <c r="R473" s="210"/>
    </row>
    <row r="474" spans="15:18">
      <c r="O474" s="210"/>
      <c r="P474" s="210"/>
      <c r="Q474" s="210"/>
      <c r="R474" s="210"/>
    </row>
    <row r="475" spans="15:18">
      <c r="O475" s="210"/>
      <c r="P475" s="210"/>
      <c r="Q475" s="210"/>
      <c r="R475" s="210"/>
    </row>
    <row r="476" spans="15:18">
      <c r="O476" s="210"/>
      <c r="P476" s="210"/>
      <c r="Q476" s="210"/>
      <c r="R476" s="210"/>
    </row>
    <row r="477" spans="15:18">
      <c r="O477" s="210"/>
      <c r="P477" s="210"/>
      <c r="Q477" s="210"/>
      <c r="R477" s="210"/>
    </row>
    <row r="478" spans="15:18">
      <c r="O478" s="210"/>
      <c r="P478" s="210"/>
      <c r="Q478" s="210"/>
      <c r="R478" s="210"/>
    </row>
    <row r="479" spans="15:18">
      <c r="O479" s="210"/>
      <c r="P479" s="210"/>
      <c r="Q479" s="210"/>
      <c r="R479" s="210"/>
    </row>
    <row r="480" spans="15:18">
      <c r="O480" s="210"/>
      <c r="P480" s="210"/>
      <c r="Q480" s="210"/>
      <c r="R480" s="210"/>
    </row>
    <row r="481" spans="15:18">
      <c r="O481" s="210"/>
      <c r="P481" s="210"/>
      <c r="Q481" s="210"/>
      <c r="R481" s="210"/>
    </row>
    <row r="482" spans="15:18">
      <c r="O482" s="210"/>
      <c r="P482" s="210"/>
      <c r="Q482" s="210"/>
      <c r="R482" s="210"/>
    </row>
    <row r="483" spans="15:18">
      <c r="O483" s="210"/>
      <c r="P483" s="210"/>
      <c r="Q483" s="210"/>
      <c r="R483" s="210"/>
    </row>
    <row r="484" spans="15:18">
      <c r="O484" s="210"/>
      <c r="P484" s="210"/>
      <c r="Q484" s="210"/>
      <c r="R484" s="210"/>
    </row>
    <row r="485" spans="15:18">
      <c r="O485" s="210"/>
      <c r="P485" s="210"/>
      <c r="Q485" s="210"/>
      <c r="R485" s="210"/>
    </row>
    <row r="486" spans="15:18">
      <c r="O486" s="210"/>
      <c r="P486" s="210"/>
      <c r="Q486" s="210"/>
      <c r="R486" s="210"/>
    </row>
    <row r="487" spans="15:18">
      <c r="O487" s="210"/>
      <c r="P487" s="210"/>
      <c r="Q487" s="210"/>
      <c r="R487" s="210"/>
    </row>
    <row r="488" spans="15:18">
      <c r="O488" s="210"/>
      <c r="P488" s="210"/>
      <c r="Q488" s="210"/>
      <c r="R488" s="210"/>
    </row>
    <row r="489" spans="15:18">
      <c r="O489" s="210"/>
      <c r="P489" s="210"/>
      <c r="Q489" s="210"/>
      <c r="R489" s="210"/>
    </row>
    <row r="490" spans="15:18">
      <c r="O490" s="210"/>
      <c r="P490" s="210"/>
      <c r="Q490" s="210"/>
      <c r="R490" s="210"/>
    </row>
    <row r="491" spans="15:18">
      <c r="O491" s="210"/>
      <c r="P491" s="210"/>
      <c r="Q491" s="210"/>
      <c r="R491" s="210"/>
    </row>
    <row r="492" spans="15:18">
      <c r="O492" s="210"/>
      <c r="P492" s="210"/>
      <c r="Q492" s="210"/>
      <c r="R492" s="210"/>
    </row>
    <row r="493" spans="15:18">
      <c r="O493" s="210"/>
      <c r="P493" s="210"/>
      <c r="Q493" s="210"/>
      <c r="R493" s="210"/>
    </row>
    <row r="494" spans="15:18">
      <c r="O494" s="210"/>
      <c r="P494" s="210"/>
      <c r="Q494" s="210"/>
      <c r="R494" s="210"/>
    </row>
    <row r="495" spans="15:18">
      <c r="O495" s="210"/>
      <c r="P495" s="210"/>
      <c r="Q495" s="210"/>
      <c r="R495" s="210"/>
    </row>
    <row r="496" spans="15:18">
      <c r="O496" s="210"/>
      <c r="P496" s="210"/>
      <c r="Q496" s="210"/>
      <c r="R496" s="210"/>
    </row>
    <row r="497" spans="15:18">
      <c r="O497" s="210"/>
      <c r="P497" s="210"/>
      <c r="Q497" s="210"/>
      <c r="R497" s="210"/>
    </row>
    <row r="498" spans="15:18">
      <c r="O498" s="210"/>
      <c r="P498" s="210"/>
      <c r="Q498" s="210"/>
      <c r="R498" s="210"/>
    </row>
    <row r="499" spans="15:18">
      <c r="O499" s="210"/>
      <c r="P499" s="210"/>
      <c r="Q499" s="210"/>
      <c r="R499" s="210"/>
    </row>
    <row r="500" spans="15:18">
      <c r="O500" s="210"/>
      <c r="P500" s="210"/>
      <c r="Q500" s="210"/>
      <c r="R500" s="210"/>
    </row>
    <row r="501" spans="15:18">
      <c r="O501" s="210"/>
      <c r="P501" s="210"/>
      <c r="Q501" s="210"/>
      <c r="R501" s="210"/>
    </row>
    <row r="502" spans="15:18">
      <c r="O502" s="210"/>
      <c r="P502" s="210"/>
      <c r="Q502" s="210"/>
      <c r="R502" s="210"/>
    </row>
    <row r="503" spans="15:18">
      <c r="O503" s="210"/>
      <c r="P503" s="210"/>
      <c r="Q503" s="210"/>
      <c r="R503" s="210"/>
    </row>
    <row r="504" spans="15:18">
      <c r="O504" s="210"/>
      <c r="P504" s="210"/>
      <c r="Q504" s="210"/>
      <c r="R504" s="210"/>
    </row>
    <row r="505" spans="15:18">
      <c r="O505" s="210"/>
      <c r="P505" s="210"/>
      <c r="Q505" s="210"/>
      <c r="R505" s="210"/>
    </row>
    <row r="506" spans="15:18">
      <c r="O506" s="210"/>
      <c r="P506" s="210"/>
      <c r="Q506" s="210"/>
      <c r="R506" s="210"/>
    </row>
    <row r="507" spans="15:18">
      <c r="O507" s="210"/>
      <c r="P507" s="210"/>
      <c r="Q507" s="210"/>
      <c r="R507" s="210"/>
    </row>
    <row r="508" spans="15:18">
      <c r="O508" s="210"/>
      <c r="P508" s="210"/>
      <c r="Q508" s="210"/>
      <c r="R508" s="210"/>
    </row>
    <row r="509" spans="15:18">
      <c r="O509" s="210"/>
      <c r="P509" s="210"/>
      <c r="Q509" s="210"/>
      <c r="R509" s="210"/>
    </row>
    <row r="510" spans="15:18">
      <c r="O510" s="210"/>
      <c r="P510" s="210"/>
      <c r="Q510" s="210"/>
      <c r="R510" s="210"/>
    </row>
    <row r="511" spans="15:18">
      <c r="O511" s="210"/>
      <c r="P511" s="210"/>
      <c r="Q511" s="210"/>
      <c r="R511" s="210"/>
    </row>
    <row r="512" spans="15:18">
      <c r="O512" s="210"/>
      <c r="P512" s="210"/>
      <c r="Q512" s="210"/>
      <c r="R512" s="210"/>
    </row>
    <row r="513" spans="15:18">
      <c r="O513" s="210"/>
      <c r="P513" s="210"/>
      <c r="Q513" s="210"/>
      <c r="R513" s="210"/>
    </row>
    <row r="514" spans="15:18">
      <c r="O514" s="210"/>
      <c r="P514" s="210"/>
      <c r="Q514" s="210"/>
      <c r="R514" s="210"/>
    </row>
    <row r="515" spans="15:18">
      <c r="O515" s="210"/>
      <c r="P515" s="210"/>
      <c r="Q515" s="210"/>
      <c r="R515" s="210"/>
    </row>
    <row r="516" spans="15:18">
      <c r="O516" s="210"/>
      <c r="P516" s="210"/>
      <c r="Q516" s="210"/>
      <c r="R516" s="210"/>
    </row>
    <row r="517" spans="15:18">
      <c r="O517" s="210"/>
      <c r="P517" s="210"/>
      <c r="Q517" s="210"/>
      <c r="R517" s="210"/>
    </row>
    <row r="518" spans="15:18">
      <c r="O518" s="210"/>
      <c r="P518" s="210"/>
      <c r="Q518" s="210"/>
      <c r="R518" s="210"/>
    </row>
    <row r="519" spans="15:18">
      <c r="O519" s="210"/>
      <c r="P519" s="210"/>
      <c r="Q519" s="210"/>
      <c r="R519" s="210"/>
    </row>
    <row r="520" spans="15:18">
      <c r="O520" s="210"/>
      <c r="P520" s="210"/>
      <c r="Q520" s="210"/>
      <c r="R520" s="210"/>
    </row>
    <row r="521" spans="15:18">
      <c r="O521" s="210"/>
      <c r="P521" s="210"/>
      <c r="Q521" s="210"/>
      <c r="R521" s="210"/>
    </row>
    <row r="522" spans="15:18">
      <c r="O522" s="210"/>
      <c r="P522" s="210"/>
      <c r="Q522" s="210"/>
      <c r="R522" s="210"/>
    </row>
    <row r="523" spans="15:18">
      <c r="O523" s="210"/>
      <c r="P523" s="210"/>
      <c r="Q523" s="210"/>
      <c r="R523" s="210"/>
    </row>
    <row r="524" spans="15:18">
      <c r="O524" s="210"/>
      <c r="P524" s="210"/>
      <c r="Q524" s="210"/>
      <c r="R524" s="210"/>
    </row>
    <row r="525" spans="15:18">
      <c r="O525" s="210"/>
      <c r="P525" s="210"/>
      <c r="Q525" s="210"/>
      <c r="R525" s="210"/>
    </row>
    <row r="526" spans="15:18">
      <c r="O526" s="210"/>
      <c r="P526" s="210"/>
      <c r="Q526" s="210"/>
      <c r="R526" s="210"/>
    </row>
    <row r="527" spans="15:18">
      <c r="O527" s="210"/>
      <c r="P527" s="210"/>
      <c r="Q527" s="210"/>
      <c r="R527" s="210"/>
    </row>
    <row r="528" spans="15:18">
      <c r="O528" s="210"/>
      <c r="P528" s="210"/>
      <c r="Q528" s="210"/>
      <c r="R528" s="210"/>
    </row>
    <row r="529" spans="15:18">
      <c r="O529" s="210"/>
      <c r="P529" s="210"/>
      <c r="Q529" s="210"/>
      <c r="R529" s="210"/>
    </row>
    <row r="530" spans="15:18">
      <c r="O530" s="210"/>
      <c r="P530" s="210"/>
      <c r="Q530" s="210"/>
      <c r="R530" s="210"/>
    </row>
    <row r="531" spans="15:18">
      <c r="O531" s="210"/>
      <c r="P531" s="210"/>
      <c r="Q531" s="210"/>
      <c r="R531" s="210"/>
    </row>
    <row r="532" spans="15:18">
      <c r="O532" s="210"/>
      <c r="P532" s="210"/>
      <c r="Q532" s="210"/>
      <c r="R532" s="210"/>
    </row>
    <row r="533" spans="15:18">
      <c r="O533" s="210"/>
      <c r="P533" s="210"/>
      <c r="Q533" s="210"/>
      <c r="R533" s="210"/>
    </row>
    <row r="534" spans="15:18">
      <c r="O534" s="210"/>
      <c r="P534" s="210"/>
      <c r="Q534" s="210"/>
      <c r="R534" s="210"/>
    </row>
    <row r="535" spans="15:18">
      <c r="O535" s="210"/>
      <c r="P535" s="210"/>
      <c r="Q535" s="210"/>
      <c r="R535" s="210"/>
    </row>
    <row r="536" spans="15:18">
      <c r="O536" s="210"/>
      <c r="P536" s="210"/>
      <c r="Q536" s="210"/>
      <c r="R536" s="210"/>
    </row>
    <row r="537" spans="15:18">
      <c r="O537" s="210"/>
      <c r="P537" s="210"/>
      <c r="Q537" s="210"/>
      <c r="R537" s="210"/>
    </row>
    <row r="538" spans="15:18">
      <c r="O538" s="210"/>
      <c r="P538" s="210"/>
      <c r="Q538" s="210"/>
      <c r="R538" s="210"/>
    </row>
    <row r="539" spans="15:18">
      <c r="O539" s="210"/>
      <c r="P539" s="210"/>
      <c r="Q539" s="210"/>
      <c r="R539" s="210"/>
    </row>
    <row r="540" spans="15:18">
      <c r="O540" s="210"/>
      <c r="P540" s="210"/>
      <c r="Q540" s="210"/>
      <c r="R540" s="210"/>
    </row>
    <row r="541" spans="15:18">
      <c r="O541" s="210"/>
      <c r="P541" s="210"/>
      <c r="Q541" s="210"/>
      <c r="R541" s="210"/>
    </row>
    <row r="542" spans="15:18">
      <c r="O542" s="210"/>
      <c r="P542" s="210"/>
      <c r="Q542" s="210"/>
      <c r="R542" s="210"/>
    </row>
    <row r="543" spans="15:18">
      <c r="O543" s="210"/>
      <c r="P543" s="210"/>
      <c r="Q543" s="210"/>
      <c r="R543" s="210"/>
    </row>
    <row r="544" spans="15:18">
      <c r="O544" s="210"/>
      <c r="P544" s="210"/>
      <c r="Q544" s="210"/>
      <c r="R544" s="210"/>
    </row>
    <row r="545" spans="15:18">
      <c r="O545" s="210"/>
      <c r="P545" s="210"/>
      <c r="Q545" s="210"/>
      <c r="R545" s="210"/>
    </row>
    <row r="546" spans="15:18">
      <c r="O546" s="210"/>
      <c r="P546" s="210"/>
      <c r="Q546" s="210"/>
      <c r="R546" s="210"/>
    </row>
    <row r="547" spans="15:18">
      <c r="O547" s="210"/>
      <c r="P547" s="210"/>
      <c r="Q547" s="210"/>
      <c r="R547" s="210"/>
    </row>
    <row r="548" spans="15:18">
      <c r="O548" s="210"/>
      <c r="P548" s="210"/>
      <c r="Q548" s="210"/>
      <c r="R548" s="210"/>
    </row>
    <row r="549" spans="15:18">
      <c r="O549" s="210"/>
      <c r="P549" s="210"/>
      <c r="Q549" s="210"/>
      <c r="R549" s="210"/>
    </row>
    <row r="550" spans="15:18">
      <c r="O550" s="210"/>
      <c r="P550" s="210"/>
      <c r="Q550" s="210"/>
      <c r="R550" s="210"/>
    </row>
    <row r="551" spans="15:18">
      <c r="O551" s="210"/>
      <c r="P551" s="210"/>
      <c r="Q551" s="210"/>
      <c r="R551" s="210"/>
    </row>
    <row r="552" spans="15:18">
      <c r="O552" s="210"/>
      <c r="P552" s="210"/>
      <c r="Q552" s="210"/>
      <c r="R552" s="210"/>
    </row>
    <row r="553" spans="15:18">
      <c r="O553" s="210"/>
      <c r="P553" s="210"/>
      <c r="Q553" s="210"/>
      <c r="R553" s="210"/>
    </row>
    <row r="554" spans="15:18">
      <c r="O554" s="210"/>
      <c r="P554" s="210"/>
      <c r="Q554" s="210"/>
      <c r="R554" s="210"/>
    </row>
    <row r="555" spans="15:18">
      <c r="O555" s="210"/>
      <c r="P555" s="210"/>
      <c r="Q555" s="210"/>
      <c r="R555" s="210"/>
    </row>
    <row r="556" spans="15:18">
      <c r="O556" s="210"/>
      <c r="P556" s="210"/>
      <c r="Q556" s="210"/>
      <c r="R556" s="210"/>
    </row>
    <row r="557" spans="15:18">
      <c r="O557" s="210"/>
      <c r="P557" s="210"/>
      <c r="Q557" s="210"/>
      <c r="R557" s="210"/>
    </row>
    <row r="558" spans="15:18">
      <c r="O558" s="210"/>
      <c r="P558" s="210"/>
      <c r="Q558" s="210"/>
      <c r="R558" s="210"/>
    </row>
    <row r="559" spans="15:18">
      <c r="O559" s="210"/>
      <c r="P559" s="210"/>
      <c r="Q559" s="210"/>
      <c r="R559" s="210"/>
    </row>
    <row r="560" spans="15:18">
      <c r="O560" s="210"/>
      <c r="P560" s="210"/>
      <c r="Q560" s="210"/>
      <c r="R560" s="210"/>
    </row>
    <row r="561" spans="15:18">
      <c r="O561" s="210"/>
      <c r="P561" s="210"/>
      <c r="Q561" s="210"/>
      <c r="R561" s="210"/>
    </row>
    <row r="562" spans="15:18">
      <c r="O562" s="210"/>
      <c r="P562" s="210"/>
      <c r="Q562" s="210"/>
      <c r="R562" s="210"/>
    </row>
    <row r="563" spans="15:18">
      <c r="O563" s="210"/>
      <c r="P563" s="210"/>
      <c r="Q563" s="210"/>
      <c r="R563" s="210"/>
    </row>
    <row r="564" spans="15:18">
      <c r="O564" s="210"/>
      <c r="P564" s="210"/>
      <c r="Q564" s="210"/>
      <c r="R564" s="210"/>
    </row>
    <row r="565" spans="15:18">
      <c r="O565" s="210"/>
      <c r="P565" s="210"/>
      <c r="Q565" s="210"/>
      <c r="R565" s="210"/>
    </row>
    <row r="566" spans="15:18">
      <c r="O566" s="210"/>
      <c r="P566" s="210"/>
      <c r="Q566" s="210"/>
      <c r="R566" s="210"/>
    </row>
    <row r="567" spans="15:18">
      <c r="O567" s="210"/>
      <c r="P567" s="210"/>
      <c r="Q567" s="210"/>
      <c r="R567" s="210"/>
    </row>
    <row r="568" spans="15:18">
      <c r="O568" s="210"/>
      <c r="P568" s="210"/>
      <c r="Q568" s="210"/>
      <c r="R568" s="210"/>
    </row>
    <row r="569" spans="15:18">
      <c r="O569" s="210"/>
      <c r="P569" s="210"/>
      <c r="Q569" s="210"/>
      <c r="R569" s="210"/>
    </row>
    <row r="570" spans="15:18">
      <c r="O570" s="210"/>
      <c r="P570" s="210"/>
      <c r="Q570" s="210"/>
      <c r="R570" s="210"/>
    </row>
    <row r="571" spans="15:18">
      <c r="O571" s="210"/>
      <c r="P571" s="210"/>
      <c r="Q571" s="210"/>
      <c r="R571" s="210"/>
    </row>
    <row r="572" spans="15:18">
      <c r="O572" s="210"/>
      <c r="P572" s="210"/>
      <c r="Q572" s="210"/>
      <c r="R572" s="210"/>
    </row>
    <row r="573" spans="15:18">
      <c r="O573" s="210"/>
      <c r="P573" s="210"/>
      <c r="Q573" s="210"/>
      <c r="R573" s="210"/>
    </row>
    <row r="574" spans="15:18">
      <c r="O574" s="210"/>
      <c r="P574" s="210"/>
      <c r="Q574" s="210"/>
      <c r="R574" s="210"/>
    </row>
    <row r="575" spans="15:18">
      <c r="O575" s="210"/>
      <c r="P575" s="210"/>
      <c r="Q575" s="210"/>
      <c r="R575" s="210"/>
    </row>
    <row r="576" spans="15:18">
      <c r="O576" s="210"/>
      <c r="P576" s="210"/>
      <c r="Q576" s="210"/>
      <c r="R576" s="210"/>
    </row>
    <row r="577" spans="15:18">
      <c r="O577" s="210"/>
      <c r="P577" s="210"/>
      <c r="Q577" s="210"/>
      <c r="R577" s="210"/>
    </row>
    <row r="578" spans="15:18">
      <c r="O578" s="210"/>
      <c r="P578" s="210"/>
      <c r="Q578" s="210"/>
      <c r="R578" s="210"/>
    </row>
    <row r="579" spans="15:18">
      <c r="O579" s="210"/>
      <c r="P579" s="210"/>
      <c r="Q579" s="210"/>
      <c r="R579" s="210"/>
    </row>
    <row r="580" spans="15:18">
      <c r="O580" s="210"/>
      <c r="P580" s="210"/>
      <c r="Q580" s="210"/>
      <c r="R580" s="210"/>
    </row>
    <row r="581" spans="15:18">
      <c r="O581" s="210"/>
      <c r="P581" s="210"/>
      <c r="Q581" s="210"/>
      <c r="R581" s="210"/>
    </row>
    <row r="582" spans="15:18">
      <c r="O582" s="210"/>
      <c r="P582" s="210"/>
      <c r="Q582" s="210"/>
      <c r="R582" s="210"/>
    </row>
    <row r="583" spans="15:18">
      <c r="O583" s="210"/>
      <c r="P583" s="210"/>
      <c r="Q583" s="210"/>
      <c r="R583" s="210"/>
    </row>
    <row r="584" spans="15:18">
      <c r="O584" s="210"/>
      <c r="P584" s="210"/>
      <c r="Q584" s="210"/>
      <c r="R584" s="210"/>
    </row>
    <row r="585" spans="15:18">
      <c r="O585" s="210"/>
      <c r="P585" s="210"/>
      <c r="Q585" s="210"/>
      <c r="R585" s="210"/>
    </row>
    <row r="586" spans="15:18">
      <c r="O586" s="210"/>
      <c r="P586" s="210"/>
      <c r="Q586" s="210"/>
      <c r="R586" s="210"/>
    </row>
    <row r="587" spans="15:18">
      <c r="O587" s="210"/>
      <c r="P587" s="210"/>
      <c r="Q587" s="210"/>
      <c r="R587" s="210"/>
    </row>
    <row r="588" spans="15:18">
      <c r="O588" s="210"/>
      <c r="P588" s="210"/>
      <c r="Q588" s="210"/>
      <c r="R588" s="210"/>
    </row>
    <row r="589" spans="15:18">
      <c r="O589" s="210"/>
      <c r="P589" s="210"/>
      <c r="Q589" s="210"/>
      <c r="R589" s="210"/>
    </row>
    <row r="590" spans="15:18">
      <c r="O590" s="210"/>
      <c r="P590" s="210"/>
      <c r="Q590" s="210"/>
      <c r="R590" s="210"/>
    </row>
    <row r="591" spans="15:18">
      <c r="O591" s="210"/>
      <c r="P591" s="210"/>
      <c r="Q591" s="210"/>
      <c r="R591" s="210"/>
    </row>
    <row r="592" spans="15:18">
      <c r="O592" s="210"/>
      <c r="P592" s="210"/>
      <c r="Q592" s="210"/>
      <c r="R592" s="210"/>
    </row>
    <row r="593" spans="15:18">
      <c r="O593" s="210"/>
      <c r="P593" s="210"/>
      <c r="Q593" s="210"/>
      <c r="R593" s="210"/>
    </row>
    <row r="594" spans="15:18">
      <c r="O594" s="210"/>
      <c r="P594" s="210"/>
      <c r="Q594" s="210"/>
      <c r="R594" s="210"/>
    </row>
    <row r="595" spans="15:18">
      <c r="O595" s="210"/>
      <c r="P595" s="210"/>
      <c r="Q595" s="210"/>
      <c r="R595" s="210"/>
    </row>
    <row r="596" spans="15:18">
      <c r="O596" s="210"/>
      <c r="P596" s="210"/>
      <c r="Q596" s="210"/>
      <c r="R596" s="210"/>
    </row>
    <row r="597" spans="15:18">
      <c r="O597" s="210"/>
      <c r="P597" s="210"/>
      <c r="Q597" s="210"/>
      <c r="R597" s="210"/>
    </row>
    <row r="598" spans="15:18">
      <c r="O598" s="210"/>
      <c r="P598" s="210"/>
      <c r="Q598" s="210"/>
      <c r="R598" s="210"/>
    </row>
    <row r="599" spans="15:18">
      <c r="O599" s="210"/>
      <c r="P599" s="210"/>
      <c r="Q599" s="210"/>
      <c r="R599" s="210"/>
    </row>
    <row r="600" spans="15:18">
      <c r="O600" s="210"/>
      <c r="P600" s="210"/>
      <c r="Q600" s="210"/>
      <c r="R600" s="210"/>
    </row>
    <row r="601" spans="15:18">
      <c r="O601" s="210"/>
      <c r="P601" s="210"/>
      <c r="Q601" s="210"/>
      <c r="R601" s="210"/>
    </row>
    <row r="602" spans="15:18">
      <c r="O602" s="210"/>
      <c r="P602" s="210"/>
      <c r="Q602" s="210"/>
      <c r="R602" s="210"/>
    </row>
    <row r="603" spans="15:18">
      <c r="O603" s="210"/>
      <c r="P603" s="210"/>
      <c r="Q603" s="210"/>
      <c r="R603" s="210"/>
    </row>
    <row r="604" spans="15:18">
      <c r="O604" s="210"/>
      <c r="P604" s="210"/>
      <c r="Q604" s="210"/>
      <c r="R604" s="210"/>
    </row>
    <row r="605" spans="15:18">
      <c r="O605" s="210"/>
      <c r="P605" s="210"/>
      <c r="Q605" s="210"/>
      <c r="R605" s="210"/>
    </row>
    <row r="606" spans="15:18">
      <c r="O606" s="210"/>
      <c r="P606" s="210"/>
      <c r="Q606" s="210"/>
      <c r="R606" s="210"/>
    </row>
    <row r="607" spans="15:18">
      <c r="O607" s="210"/>
      <c r="P607" s="210"/>
      <c r="Q607" s="210"/>
      <c r="R607" s="210"/>
    </row>
    <row r="608" spans="15:18">
      <c r="O608" s="210"/>
      <c r="P608" s="210"/>
      <c r="Q608" s="210"/>
      <c r="R608" s="210"/>
    </row>
    <row r="609" spans="15:18">
      <c r="O609" s="210"/>
      <c r="P609" s="210"/>
      <c r="Q609" s="210"/>
      <c r="R609" s="210"/>
    </row>
    <row r="610" spans="15:18">
      <c r="O610" s="210"/>
      <c r="P610" s="210"/>
      <c r="Q610" s="210"/>
      <c r="R610" s="210"/>
    </row>
    <row r="611" spans="15:18">
      <c r="O611" s="210"/>
      <c r="P611" s="210"/>
      <c r="Q611" s="210"/>
      <c r="R611" s="210"/>
    </row>
    <row r="612" spans="15:18">
      <c r="O612" s="210"/>
      <c r="P612" s="210"/>
      <c r="Q612" s="210"/>
      <c r="R612" s="210"/>
    </row>
    <row r="613" spans="15:18">
      <c r="O613" s="210"/>
      <c r="P613" s="210"/>
      <c r="Q613" s="210"/>
      <c r="R613" s="210"/>
    </row>
    <row r="614" spans="15:18">
      <c r="O614" s="210"/>
      <c r="P614" s="210"/>
      <c r="Q614" s="210"/>
      <c r="R614" s="210"/>
    </row>
    <row r="615" spans="15:18">
      <c r="O615" s="210"/>
      <c r="P615" s="210"/>
      <c r="Q615" s="210"/>
      <c r="R615" s="210"/>
    </row>
    <row r="616" spans="15:18">
      <c r="O616" s="210"/>
      <c r="P616" s="210"/>
      <c r="Q616" s="210"/>
      <c r="R616" s="210"/>
    </row>
    <row r="617" spans="15:18">
      <c r="O617" s="210"/>
      <c r="P617" s="210"/>
      <c r="Q617" s="210"/>
      <c r="R617" s="210"/>
    </row>
    <row r="618" spans="15:18">
      <c r="O618" s="210"/>
      <c r="P618" s="210"/>
      <c r="Q618" s="210"/>
      <c r="R618" s="210"/>
    </row>
    <row r="619" spans="15:18">
      <c r="O619" s="210"/>
      <c r="P619" s="210"/>
      <c r="Q619" s="210"/>
      <c r="R619" s="210"/>
    </row>
    <row r="620" spans="15:18">
      <c r="O620" s="210"/>
      <c r="P620" s="210"/>
      <c r="Q620" s="210"/>
      <c r="R620" s="210"/>
    </row>
    <row r="621" spans="15:18">
      <c r="O621" s="210"/>
      <c r="P621" s="210"/>
      <c r="Q621" s="210"/>
      <c r="R621" s="210"/>
    </row>
    <row r="622" spans="15:18">
      <c r="O622" s="210"/>
      <c r="P622" s="210"/>
      <c r="Q622" s="210"/>
      <c r="R622" s="210"/>
    </row>
    <row r="623" spans="15:18">
      <c r="O623" s="210"/>
      <c r="P623" s="210"/>
      <c r="Q623" s="210"/>
      <c r="R623" s="210"/>
    </row>
    <row r="624" spans="15:18">
      <c r="O624" s="210"/>
      <c r="P624" s="210"/>
      <c r="Q624" s="210"/>
      <c r="R624" s="210"/>
    </row>
    <row r="625" spans="15:18">
      <c r="O625" s="210"/>
      <c r="P625" s="210"/>
      <c r="Q625" s="210"/>
      <c r="R625" s="210"/>
    </row>
    <row r="626" spans="15:18">
      <c r="O626" s="210"/>
      <c r="P626" s="210"/>
      <c r="Q626" s="210"/>
      <c r="R626" s="210"/>
    </row>
    <row r="627" spans="15:18">
      <c r="O627" s="210"/>
      <c r="P627" s="210"/>
      <c r="Q627" s="210"/>
      <c r="R627" s="210"/>
    </row>
    <row r="628" spans="15:18">
      <c r="O628" s="210"/>
      <c r="P628" s="210"/>
      <c r="Q628" s="210"/>
      <c r="R628" s="210"/>
    </row>
    <row r="629" spans="15:18">
      <c r="O629" s="210"/>
      <c r="P629" s="210"/>
      <c r="Q629" s="210"/>
      <c r="R629" s="210"/>
    </row>
    <row r="630" spans="15:18">
      <c r="O630" s="210"/>
      <c r="P630" s="210"/>
      <c r="Q630" s="210"/>
      <c r="R630" s="210"/>
    </row>
    <row r="631" spans="15:18">
      <c r="O631" s="210"/>
      <c r="P631" s="210"/>
      <c r="Q631" s="210"/>
      <c r="R631" s="210"/>
    </row>
    <row r="632" spans="15:18">
      <c r="O632" s="210"/>
      <c r="P632" s="210"/>
      <c r="Q632" s="210"/>
      <c r="R632" s="210"/>
    </row>
    <row r="633" spans="15:18">
      <c r="O633" s="210"/>
      <c r="P633" s="210"/>
      <c r="Q633" s="210"/>
      <c r="R633" s="210"/>
    </row>
    <row r="634" spans="15:18">
      <c r="O634" s="210"/>
      <c r="P634" s="210"/>
      <c r="Q634" s="210"/>
      <c r="R634" s="210"/>
    </row>
    <row r="635" spans="15:18">
      <c r="O635" s="210"/>
      <c r="P635" s="210"/>
      <c r="Q635" s="210"/>
      <c r="R635" s="210"/>
    </row>
    <row r="636" spans="15:18">
      <c r="O636" s="210"/>
      <c r="P636" s="210"/>
      <c r="Q636" s="210"/>
      <c r="R636" s="210"/>
    </row>
    <row r="637" spans="15:18">
      <c r="O637" s="210"/>
      <c r="P637" s="210"/>
      <c r="Q637" s="210"/>
      <c r="R637" s="210"/>
    </row>
    <row r="638" spans="15:18">
      <c r="O638" s="210"/>
      <c r="P638" s="210"/>
      <c r="Q638" s="210"/>
      <c r="R638" s="210"/>
    </row>
    <row r="639" spans="15:18">
      <c r="O639" s="210"/>
      <c r="P639" s="210"/>
      <c r="Q639" s="210"/>
      <c r="R639" s="210"/>
    </row>
    <row r="640" spans="15:18">
      <c r="O640" s="210"/>
      <c r="P640" s="210"/>
      <c r="Q640" s="210"/>
      <c r="R640" s="210"/>
    </row>
    <row r="641" spans="15:18">
      <c r="O641" s="210"/>
      <c r="P641" s="210"/>
      <c r="Q641" s="210"/>
      <c r="R641" s="210"/>
    </row>
    <row r="642" spans="15:18">
      <c r="O642" s="210"/>
      <c r="P642" s="210"/>
      <c r="Q642" s="210"/>
      <c r="R642" s="210"/>
    </row>
    <row r="643" spans="15:18">
      <c r="O643" s="210"/>
      <c r="P643" s="210"/>
      <c r="Q643" s="210"/>
      <c r="R643" s="210"/>
    </row>
    <row r="644" spans="15:18">
      <c r="O644" s="210"/>
      <c r="P644" s="210"/>
      <c r="Q644" s="210"/>
      <c r="R644" s="210"/>
    </row>
    <row r="645" spans="15:18">
      <c r="O645" s="210"/>
      <c r="P645" s="210"/>
      <c r="Q645" s="210"/>
      <c r="R645" s="210"/>
    </row>
    <row r="646" spans="15:18">
      <c r="O646" s="210"/>
      <c r="P646" s="210"/>
      <c r="Q646" s="210"/>
      <c r="R646" s="210"/>
    </row>
    <row r="647" spans="15:18">
      <c r="O647" s="210"/>
      <c r="P647" s="210"/>
      <c r="Q647" s="210"/>
      <c r="R647" s="210"/>
    </row>
    <row r="648" spans="15:18">
      <c r="O648" s="210"/>
      <c r="P648" s="210"/>
      <c r="Q648" s="210"/>
      <c r="R648" s="210"/>
    </row>
    <row r="649" spans="15:18">
      <c r="O649" s="210"/>
      <c r="P649" s="210"/>
      <c r="Q649" s="210"/>
      <c r="R649" s="210"/>
    </row>
    <row r="650" spans="15:18">
      <c r="O650" s="210"/>
      <c r="P650" s="210"/>
      <c r="Q650" s="210"/>
      <c r="R650" s="210"/>
    </row>
    <row r="651" spans="15:18">
      <c r="O651" s="210"/>
      <c r="P651" s="210"/>
      <c r="Q651" s="210"/>
      <c r="R651" s="210"/>
    </row>
    <row r="652" spans="15:18">
      <c r="O652" s="210"/>
      <c r="P652" s="210"/>
      <c r="Q652" s="210"/>
      <c r="R652" s="210"/>
    </row>
    <row r="653" spans="15:18">
      <c r="O653" s="210"/>
      <c r="P653" s="210"/>
      <c r="Q653" s="210"/>
      <c r="R653" s="210"/>
    </row>
    <row r="654" spans="15:18">
      <c r="O654" s="210"/>
      <c r="P654" s="210"/>
      <c r="Q654" s="210"/>
      <c r="R654" s="210"/>
    </row>
    <row r="655" spans="15:18">
      <c r="O655" s="210"/>
      <c r="P655" s="210"/>
      <c r="Q655" s="210"/>
      <c r="R655" s="210"/>
    </row>
    <row r="656" spans="15:18">
      <c r="O656" s="210"/>
      <c r="P656" s="210"/>
      <c r="Q656" s="210"/>
      <c r="R656" s="210"/>
    </row>
    <row r="657" spans="15:18">
      <c r="O657" s="210"/>
      <c r="P657" s="210"/>
      <c r="Q657" s="210"/>
      <c r="R657" s="210"/>
    </row>
    <row r="658" spans="15:18">
      <c r="O658" s="210"/>
      <c r="P658" s="210"/>
      <c r="Q658" s="210"/>
      <c r="R658" s="210"/>
    </row>
    <row r="659" spans="15:18">
      <c r="O659" s="210"/>
      <c r="P659" s="210"/>
      <c r="Q659" s="210"/>
      <c r="R659" s="210"/>
    </row>
    <row r="660" spans="15:18">
      <c r="O660" s="210"/>
      <c r="P660" s="210"/>
      <c r="Q660" s="210"/>
      <c r="R660" s="210"/>
    </row>
    <row r="661" spans="15:18">
      <c r="O661" s="210"/>
      <c r="P661" s="210"/>
      <c r="Q661" s="210"/>
      <c r="R661" s="210"/>
    </row>
    <row r="662" spans="15:18">
      <c r="O662" s="210"/>
      <c r="P662" s="210"/>
      <c r="Q662" s="210"/>
      <c r="R662" s="210"/>
    </row>
    <row r="663" spans="15:18">
      <c r="O663" s="210"/>
      <c r="P663" s="210"/>
      <c r="Q663" s="210"/>
      <c r="R663" s="210"/>
    </row>
    <row r="664" spans="15:18">
      <c r="O664" s="210"/>
      <c r="P664" s="210"/>
      <c r="Q664" s="210"/>
      <c r="R664" s="210"/>
    </row>
    <row r="665" spans="15:18">
      <c r="O665" s="210"/>
      <c r="P665" s="210"/>
      <c r="Q665" s="210"/>
      <c r="R665" s="210"/>
    </row>
    <row r="666" spans="15:18">
      <c r="O666" s="210"/>
      <c r="P666" s="210"/>
      <c r="Q666" s="210"/>
      <c r="R666" s="210"/>
    </row>
    <row r="667" spans="15:18">
      <c r="O667" s="210"/>
      <c r="P667" s="210"/>
      <c r="Q667" s="210"/>
      <c r="R667" s="210"/>
    </row>
    <row r="668" spans="15:18">
      <c r="O668" s="210"/>
      <c r="P668" s="210"/>
      <c r="Q668" s="210"/>
      <c r="R668" s="210"/>
    </row>
    <row r="669" spans="15:18">
      <c r="O669" s="210"/>
      <c r="P669" s="210"/>
      <c r="Q669" s="210"/>
      <c r="R669" s="210"/>
    </row>
    <row r="670" spans="15:18">
      <c r="O670" s="210"/>
      <c r="P670" s="210"/>
      <c r="Q670" s="210"/>
      <c r="R670" s="210"/>
    </row>
    <row r="671" spans="15:18">
      <c r="O671" s="210"/>
      <c r="P671" s="210"/>
      <c r="Q671" s="210"/>
      <c r="R671" s="210"/>
    </row>
    <row r="672" spans="15:18">
      <c r="O672" s="210"/>
      <c r="P672" s="210"/>
      <c r="Q672" s="210"/>
      <c r="R672" s="210"/>
    </row>
    <row r="673" spans="15:18">
      <c r="O673" s="210"/>
      <c r="P673" s="210"/>
      <c r="Q673" s="210"/>
      <c r="R673" s="210"/>
    </row>
    <row r="674" spans="15:18">
      <c r="O674" s="210"/>
      <c r="P674" s="210"/>
      <c r="Q674" s="210"/>
      <c r="R674" s="210"/>
    </row>
    <row r="675" spans="15:18">
      <c r="O675" s="210"/>
      <c r="P675" s="210"/>
      <c r="Q675" s="210"/>
      <c r="R675" s="210"/>
    </row>
    <row r="676" spans="15:18">
      <c r="O676" s="210"/>
      <c r="P676" s="210"/>
      <c r="Q676" s="210"/>
      <c r="R676" s="210"/>
    </row>
    <row r="677" spans="15:18">
      <c r="O677" s="210"/>
      <c r="P677" s="210"/>
      <c r="Q677" s="210"/>
      <c r="R677" s="210"/>
    </row>
    <row r="678" spans="15:18">
      <c r="O678" s="210"/>
      <c r="P678" s="210"/>
      <c r="Q678" s="210"/>
      <c r="R678" s="210"/>
    </row>
    <row r="679" spans="15:18">
      <c r="O679" s="210"/>
      <c r="P679" s="210"/>
      <c r="Q679" s="210"/>
      <c r="R679" s="210"/>
    </row>
    <row r="680" spans="15:18">
      <c r="O680" s="210"/>
      <c r="P680" s="210"/>
      <c r="Q680" s="210"/>
      <c r="R680" s="210"/>
    </row>
    <row r="681" spans="15:18">
      <c r="O681" s="210"/>
      <c r="P681" s="210"/>
      <c r="Q681" s="210"/>
      <c r="R681" s="210"/>
    </row>
    <row r="682" spans="15:18">
      <c r="O682" s="210"/>
      <c r="P682" s="210"/>
      <c r="Q682" s="210"/>
      <c r="R682" s="210"/>
    </row>
    <row r="683" spans="15:18">
      <c r="O683" s="210"/>
      <c r="P683" s="210"/>
      <c r="Q683" s="210"/>
      <c r="R683" s="210"/>
    </row>
    <row r="684" spans="15:18">
      <c r="O684" s="210"/>
      <c r="P684" s="210"/>
      <c r="Q684" s="210"/>
      <c r="R684" s="210"/>
    </row>
    <row r="685" spans="15:18">
      <c r="O685" s="210"/>
      <c r="P685" s="210"/>
      <c r="Q685" s="210"/>
      <c r="R685" s="210"/>
    </row>
    <row r="686" spans="15:18">
      <c r="O686" s="210"/>
      <c r="P686" s="210"/>
      <c r="Q686" s="210"/>
      <c r="R686" s="210"/>
    </row>
    <row r="687" spans="15:18">
      <c r="O687" s="210"/>
      <c r="P687" s="210"/>
      <c r="Q687" s="210"/>
      <c r="R687" s="210"/>
    </row>
    <row r="688" spans="15:18">
      <c r="O688" s="210"/>
      <c r="P688" s="210"/>
      <c r="Q688" s="210"/>
      <c r="R688" s="210"/>
    </row>
    <row r="689" spans="15:18">
      <c r="O689" s="210"/>
      <c r="P689" s="210"/>
      <c r="Q689" s="210"/>
      <c r="R689" s="210"/>
    </row>
    <row r="690" spans="15:18">
      <c r="O690" s="210"/>
      <c r="P690" s="210"/>
      <c r="Q690" s="210"/>
      <c r="R690" s="210"/>
    </row>
    <row r="691" spans="15:18">
      <c r="O691" s="210"/>
      <c r="P691" s="210"/>
      <c r="Q691" s="210"/>
      <c r="R691" s="210"/>
    </row>
    <row r="692" spans="15:18">
      <c r="O692" s="210"/>
      <c r="P692" s="210"/>
      <c r="Q692" s="210"/>
      <c r="R692" s="210"/>
    </row>
    <row r="693" spans="15:18">
      <c r="O693" s="210"/>
      <c r="P693" s="210"/>
      <c r="Q693" s="210"/>
      <c r="R693" s="210"/>
    </row>
    <row r="694" spans="15:18">
      <c r="O694" s="210"/>
      <c r="P694" s="210"/>
      <c r="Q694" s="210"/>
      <c r="R694" s="210"/>
    </row>
    <row r="695" spans="15:18">
      <c r="O695" s="210"/>
      <c r="P695" s="210"/>
      <c r="Q695" s="210"/>
      <c r="R695" s="210"/>
    </row>
    <row r="696" spans="15:18">
      <c r="O696" s="210"/>
      <c r="P696" s="210"/>
      <c r="Q696" s="210"/>
      <c r="R696" s="210"/>
    </row>
    <row r="697" spans="15:18">
      <c r="O697" s="210"/>
      <c r="P697" s="210"/>
      <c r="Q697" s="210"/>
      <c r="R697" s="210"/>
    </row>
    <row r="698" spans="15:18">
      <c r="O698" s="210"/>
      <c r="P698" s="210"/>
      <c r="Q698" s="210"/>
      <c r="R698" s="210"/>
    </row>
    <row r="699" spans="15:18">
      <c r="O699" s="210"/>
      <c r="P699" s="210"/>
      <c r="Q699" s="210"/>
      <c r="R699" s="210"/>
    </row>
    <row r="700" spans="15:18">
      <c r="O700" s="210"/>
      <c r="P700" s="210"/>
      <c r="Q700" s="210"/>
      <c r="R700" s="210"/>
    </row>
    <row r="701" spans="15:18">
      <c r="O701" s="210"/>
      <c r="P701" s="210"/>
      <c r="Q701" s="210"/>
      <c r="R701" s="210"/>
    </row>
    <row r="702" spans="15:18">
      <c r="O702" s="210"/>
      <c r="P702" s="210"/>
      <c r="Q702" s="210"/>
      <c r="R702" s="210"/>
    </row>
    <row r="703" spans="15:18">
      <c r="O703" s="210"/>
      <c r="P703" s="210"/>
      <c r="Q703" s="210"/>
      <c r="R703" s="210"/>
    </row>
    <row r="704" spans="15:18">
      <c r="O704" s="210"/>
      <c r="P704" s="210"/>
      <c r="Q704" s="210"/>
      <c r="R704" s="210"/>
    </row>
    <row r="705" spans="15:18">
      <c r="O705" s="210"/>
      <c r="P705" s="210"/>
      <c r="Q705" s="210"/>
      <c r="R705" s="210"/>
    </row>
    <row r="706" spans="15:18">
      <c r="O706" s="210"/>
      <c r="P706" s="210"/>
      <c r="Q706" s="210"/>
      <c r="R706" s="210"/>
    </row>
    <row r="707" spans="15:18">
      <c r="O707" s="210"/>
      <c r="P707" s="210"/>
      <c r="Q707" s="210"/>
      <c r="R707" s="210"/>
    </row>
    <row r="708" spans="15:18">
      <c r="O708" s="210"/>
      <c r="P708" s="210"/>
      <c r="Q708" s="210"/>
      <c r="R708" s="210"/>
    </row>
    <row r="709" spans="15:18">
      <c r="O709" s="210"/>
      <c r="P709" s="210"/>
      <c r="Q709" s="210"/>
      <c r="R709" s="210"/>
    </row>
    <row r="710" spans="15:18">
      <c r="O710" s="210"/>
      <c r="P710" s="210"/>
      <c r="Q710" s="210"/>
      <c r="R710" s="210"/>
    </row>
    <row r="711" spans="15:18">
      <c r="O711" s="210"/>
      <c r="P711" s="210"/>
      <c r="Q711" s="210"/>
      <c r="R711" s="210"/>
    </row>
    <row r="712" spans="15:18">
      <c r="O712" s="210"/>
      <c r="P712" s="210"/>
      <c r="Q712" s="210"/>
      <c r="R712" s="210"/>
    </row>
    <row r="713" spans="15:18">
      <c r="O713" s="210"/>
      <c r="P713" s="210"/>
      <c r="Q713" s="210"/>
      <c r="R713" s="210"/>
    </row>
    <row r="714" spans="15:18">
      <c r="O714" s="210"/>
      <c r="P714" s="210"/>
      <c r="Q714" s="210"/>
      <c r="R714" s="210"/>
    </row>
    <row r="715" spans="15:18">
      <c r="O715" s="210"/>
      <c r="P715" s="210"/>
      <c r="Q715" s="210"/>
      <c r="R715" s="210"/>
    </row>
    <row r="716" spans="15:18">
      <c r="O716" s="210"/>
      <c r="P716" s="210"/>
      <c r="Q716" s="210"/>
      <c r="R716" s="210"/>
    </row>
    <row r="717" spans="15:18">
      <c r="O717" s="210"/>
      <c r="P717" s="210"/>
      <c r="Q717" s="210"/>
      <c r="R717" s="210"/>
    </row>
    <row r="718" spans="15:18">
      <c r="O718" s="210"/>
      <c r="P718" s="210"/>
      <c r="Q718" s="210"/>
      <c r="R718" s="210"/>
    </row>
    <row r="719" spans="15:18">
      <c r="O719" s="210"/>
      <c r="P719" s="210"/>
      <c r="Q719" s="210"/>
      <c r="R719" s="210"/>
    </row>
    <row r="720" spans="15:18">
      <c r="O720" s="210"/>
      <c r="P720" s="210"/>
      <c r="Q720" s="210"/>
      <c r="R720" s="210"/>
    </row>
    <row r="721" spans="15:18">
      <c r="O721" s="210"/>
      <c r="P721" s="210"/>
      <c r="Q721" s="210"/>
      <c r="R721" s="210"/>
    </row>
    <row r="722" spans="15:18">
      <c r="O722" s="210"/>
      <c r="P722" s="210"/>
      <c r="Q722" s="210"/>
      <c r="R722" s="210"/>
    </row>
    <row r="723" spans="15:18">
      <c r="O723" s="210"/>
      <c r="P723" s="210"/>
      <c r="Q723" s="210"/>
      <c r="R723" s="210"/>
    </row>
    <row r="724" spans="15:18">
      <c r="O724" s="210"/>
      <c r="P724" s="210"/>
      <c r="Q724" s="210"/>
      <c r="R724" s="210"/>
    </row>
    <row r="725" spans="15:18">
      <c r="O725" s="210"/>
      <c r="P725" s="210"/>
      <c r="Q725" s="210"/>
      <c r="R725" s="210"/>
    </row>
    <row r="726" spans="15:18">
      <c r="O726" s="210"/>
      <c r="P726" s="210"/>
      <c r="Q726" s="210"/>
      <c r="R726" s="210"/>
    </row>
    <row r="727" spans="15:18">
      <c r="O727" s="210"/>
      <c r="P727" s="210"/>
      <c r="Q727" s="210"/>
      <c r="R727" s="210"/>
    </row>
    <row r="728" spans="15:18">
      <c r="O728" s="210"/>
      <c r="P728" s="210"/>
      <c r="Q728" s="210"/>
      <c r="R728" s="210"/>
    </row>
    <row r="729" spans="15:18">
      <c r="O729" s="210"/>
      <c r="P729" s="210"/>
      <c r="Q729" s="210"/>
      <c r="R729" s="210"/>
    </row>
    <row r="730" spans="15:18">
      <c r="O730" s="210"/>
      <c r="P730" s="210"/>
      <c r="Q730" s="210"/>
      <c r="R730" s="210"/>
    </row>
    <row r="731" spans="15:18">
      <c r="O731" s="210"/>
      <c r="P731" s="210"/>
      <c r="Q731" s="210"/>
      <c r="R731" s="210"/>
    </row>
    <row r="732" spans="15:18">
      <c r="O732" s="210"/>
      <c r="P732" s="210"/>
      <c r="Q732" s="210"/>
      <c r="R732" s="210"/>
    </row>
    <row r="733" spans="15:18">
      <c r="O733" s="210"/>
      <c r="P733" s="210"/>
      <c r="Q733" s="210"/>
      <c r="R733" s="210"/>
    </row>
    <row r="734" spans="15:18">
      <c r="O734" s="210"/>
      <c r="P734" s="210"/>
      <c r="Q734" s="210"/>
      <c r="R734" s="210"/>
    </row>
    <row r="735" spans="15:18">
      <c r="O735" s="210"/>
      <c r="P735" s="210"/>
      <c r="Q735" s="210"/>
      <c r="R735" s="210"/>
    </row>
    <row r="736" spans="15:18">
      <c r="O736" s="210"/>
      <c r="P736" s="210"/>
      <c r="Q736" s="210"/>
      <c r="R736" s="210"/>
    </row>
    <row r="737" spans="15:18">
      <c r="O737" s="210"/>
      <c r="P737" s="210"/>
      <c r="Q737" s="210"/>
      <c r="R737" s="210"/>
    </row>
    <row r="738" spans="15:18">
      <c r="O738" s="210"/>
      <c r="P738" s="210"/>
      <c r="Q738" s="210"/>
      <c r="R738" s="210"/>
    </row>
    <row r="739" spans="15:18">
      <c r="O739" s="210"/>
      <c r="P739" s="210"/>
      <c r="Q739" s="210"/>
      <c r="R739" s="210"/>
    </row>
    <row r="740" spans="15:18">
      <c r="O740" s="210"/>
      <c r="P740" s="210"/>
      <c r="Q740" s="210"/>
      <c r="R740" s="210"/>
    </row>
    <row r="741" spans="15:18">
      <c r="O741" s="210"/>
      <c r="P741" s="210"/>
      <c r="Q741" s="210"/>
      <c r="R741" s="210"/>
    </row>
    <row r="742" spans="15:18">
      <c r="O742" s="210"/>
      <c r="P742" s="210"/>
      <c r="Q742" s="210"/>
      <c r="R742" s="210"/>
    </row>
    <row r="743" spans="15:18">
      <c r="O743" s="210"/>
      <c r="P743" s="210"/>
      <c r="Q743" s="210"/>
      <c r="R743" s="210"/>
    </row>
    <row r="744" spans="15:18">
      <c r="O744" s="210"/>
      <c r="P744" s="210"/>
      <c r="Q744" s="210"/>
      <c r="R744" s="210"/>
    </row>
    <row r="745" spans="15:18">
      <c r="O745" s="210"/>
      <c r="P745" s="210"/>
      <c r="Q745" s="210"/>
      <c r="R745" s="210"/>
    </row>
    <row r="746" spans="15:18">
      <c r="O746" s="210"/>
      <c r="P746" s="210"/>
      <c r="Q746" s="210"/>
      <c r="R746" s="210"/>
    </row>
    <row r="747" spans="15:18">
      <c r="O747" s="210"/>
      <c r="P747" s="210"/>
      <c r="Q747" s="210"/>
      <c r="R747" s="210"/>
    </row>
    <row r="748" spans="15:18">
      <c r="O748" s="210"/>
      <c r="P748" s="210"/>
      <c r="Q748" s="210"/>
      <c r="R748" s="210"/>
    </row>
    <row r="749" spans="15:18">
      <c r="O749" s="210"/>
      <c r="P749" s="210"/>
      <c r="Q749" s="210"/>
      <c r="R749" s="210"/>
    </row>
    <row r="750" spans="15:18">
      <c r="O750" s="210"/>
      <c r="P750" s="210"/>
      <c r="Q750" s="210"/>
      <c r="R750" s="210"/>
    </row>
    <row r="751" spans="15:18">
      <c r="O751" s="210"/>
      <c r="P751" s="210"/>
      <c r="Q751" s="210"/>
      <c r="R751" s="210"/>
    </row>
    <row r="752" spans="15:18">
      <c r="O752" s="210"/>
      <c r="P752" s="210"/>
      <c r="Q752" s="210"/>
      <c r="R752" s="210"/>
    </row>
    <row r="753" spans="15:18">
      <c r="O753" s="210"/>
      <c r="P753" s="210"/>
      <c r="Q753" s="210"/>
      <c r="R753" s="210"/>
    </row>
    <row r="754" spans="15:18">
      <c r="O754" s="210"/>
      <c r="P754" s="210"/>
      <c r="Q754" s="210"/>
      <c r="R754" s="210"/>
    </row>
    <row r="755" spans="15:18">
      <c r="O755" s="210"/>
      <c r="P755" s="210"/>
      <c r="Q755" s="210"/>
      <c r="R755" s="210"/>
    </row>
    <row r="756" spans="15:18">
      <c r="O756" s="210"/>
      <c r="P756" s="210"/>
      <c r="Q756" s="210"/>
      <c r="R756" s="210"/>
    </row>
    <row r="757" spans="15:18">
      <c r="O757" s="210"/>
      <c r="P757" s="210"/>
      <c r="Q757" s="210"/>
      <c r="R757" s="210"/>
    </row>
    <row r="758" spans="15:18">
      <c r="O758" s="210"/>
      <c r="P758" s="210"/>
      <c r="Q758" s="210"/>
      <c r="R758" s="210"/>
    </row>
    <row r="759" spans="15:18">
      <c r="O759" s="210"/>
      <c r="P759" s="210"/>
      <c r="Q759" s="210"/>
      <c r="R759" s="210"/>
    </row>
    <row r="760" spans="15:18">
      <c r="O760" s="210"/>
      <c r="P760" s="210"/>
      <c r="Q760" s="210"/>
      <c r="R760" s="210"/>
    </row>
    <row r="761" spans="15:18">
      <c r="O761" s="210"/>
      <c r="P761" s="210"/>
      <c r="Q761" s="210"/>
      <c r="R761" s="210"/>
    </row>
    <row r="762" spans="15:18">
      <c r="O762" s="210"/>
      <c r="P762" s="210"/>
      <c r="Q762" s="210"/>
      <c r="R762" s="210"/>
    </row>
    <row r="763" spans="15:18">
      <c r="O763" s="210"/>
      <c r="P763" s="210"/>
      <c r="Q763" s="210"/>
      <c r="R763" s="210"/>
    </row>
    <row r="764" spans="15:18">
      <c r="O764" s="210"/>
      <c r="P764" s="210"/>
      <c r="Q764" s="210"/>
      <c r="R764" s="210"/>
    </row>
    <row r="765" spans="15:18">
      <c r="O765" s="210"/>
      <c r="P765" s="210"/>
      <c r="Q765" s="210"/>
      <c r="R765" s="210"/>
    </row>
    <row r="766" spans="15:18">
      <c r="O766" s="210"/>
      <c r="P766" s="210"/>
      <c r="Q766" s="210"/>
      <c r="R766" s="210"/>
    </row>
    <row r="767" spans="15:18">
      <c r="O767" s="210"/>
      <c r="P767" s="210"/>
      <c r="Q767" s="210"/>
      <c r="R767" s="210"/>
    </row>
    <row r="768" spans="15:18">
      <c r="O768" s="210"/>
      <c r="P768" s="210"/>
      <c r="Q768" s="210"/>
      <c r="R768" s="210"/>
    </row>
    <row r="769" spans="15:18">
      <c r="O769" s="210"/>
      <c r="P769" s="210"/>
      <c r="Q769" s="210"/>
      <c r="R769" s="210"/>
    </row>
    <row r="770" spans="15:18">
      <c r="O770" s="210"/>
      <c r="P770" s="210"/>
      <c r="Q770" s="210"/>
      <c r="R770" s="210"/>
    </row>
    <row r="771" spans="15:18">
      <c r="O771" s="210"/>
      <c r="P771" s="210"/>
      <c r="Q771" s="210"/>
      <c r="R771" s="210"/>
    </row>
    <row r="772" spans="15:18">
      <c r="O772" s="210"/>
      <c r="P772" s="210"/>
      <c r="Q772" s="210"/>
      <c r="R772" s="210"/>
    </row>
    <row r="773" spans="15:18">
      <c r="O773" s="210"/>
      <c r="P773" s="210"/>
      <c r="Q773" s="210"/>
      <c r="R773" s="210"/>
    </row>
    <row r="774" spans="15:18">
      <c r="O774" s="210"/>
      <c r="P774" s="210"/>
      <c r="Q774" s="210"/>
      <c r="R774" s="210"/>
    </row>
    <row r="775" spans="15:18">
      <c r="O775" s="210"/>
      <c r="P775" s="210"/>
      <c r="Q775" s="210"/>
      <c r="R775" s="210"/>
    </row>
    <row r="776" spans="15:18">
      <c r="O776" s="210"/>
      <c r="P776" s="210"/>
      <c r="Q776" s="210"/>
      <c r="R776" s="210"/>
    </row>
    <row r="777" spans="15:18">
      <c r="O777" s="210"/>
      <c r="P777" s="210"/>
      <c r="Q777" s="210"/>
      <c r="R777" s="210"/>
    </row>
    <row r="778" spans="15:18">
      <c r="O778" s="210"/>
      <c r="P778" s="210"/>
      <c r="Q778" s="210"/>
      <c r="R778" s="210"/>
    </row>
    <row r="779" spans="15:18">
      <c r="O779" s="210"/>
      <c r="P779" s="210"/>
      <c r="Q779" s="210"/>
      <c r="R779" s="210"/>
    </row>
    <row r="780" spans="15:18">
      <c r="O780" s="210"/>
      <c r="P780" s="210"/>
      <c r="Q780" s="210"/>
      <c r="R780" s="210"/>
    </row>
    <row r="781" spans="15:18">
      <c r="O781" s="210"/>
      <c r="P781" s="210"/>
      <c r="Q781" s="210"/>
      <c r="R781" s="210"/>
    </row>
    <row r="782" spans="15:18">
      <c r="O782" s="210"/>
      <c r="P782" s="210"/>
      <c r="Q782" s="210"/>
      <c r="R782" s="210"/>
    </row>
    <row r="783" spans="15:18">
      <c r="O783" s="210"/>
      <c r="P783" s="210"/>
      <c r="Q783" s="210"/>
      <c r="R783" s="210"/>
    </row>
    <row r="784" spans="15:18">
      <c r="O784" s="210"/>
      <c r="P784" s="210"/>
      <c r="Q784" s="210"/>
      <c r="R784" s="210"/>
    </row>
    <row r="785" spans="15:18">
      <c r="O785" s="210"/>
      <c r="P785" s="210"/>
      <c r="Q785" s="210"/>
      <c r="R785" s="210"/>
    </row>
    <row r="786" spans="15:18">
      <c r="O786" s="210"/>
      <c r="P786" s="210"/>
      <c r="Q786" s="210"/>
      <c r="R786" s="210"/>
    </row>
    <row r="787" spans="15:18">
      <c r="O787" s="210"/>
      <c r="P787" s="210"/>
      <c r="Q787" s="210"/>
      <c r="R787" s="210"/>
    </row>
    <row r="788" spans="15:18">
      <c r="O788" s="210"/>
      <c r="P788" s="210"/>
      <c r="Q788" s="210"/>
      <c r="R788" s="210"/>
    </row>
    <row r="789" spans="15:18">
      <c r="O789" s="210"/>
      <c r="P789" s="210"/>
      <c r="Q789" s="210"/>
      <c r="R789" s="210"/>
    </row>
    <row r="790" spans="15:18">
      <c r="O790" s="210"/>
      <c r="P790" s="210"/>
      <c r="Q790" s="210"/>
      <c r="R790" s="210"/>
    </row>
    <row r="791" spans="15:18">
      <c r="O791" s="210"/>
      <c r="P791" s="210"/>
      <c r="Q791" s="210"/>
      <c r="R791" s="210"/>
    </row>
    <row r="792" spans="15:18">
      <c r="O792" s="210"/>
      <c r="P792" s="210"/>
      <c r="Q792" s="210"/>
      <c r="R792" s="210"/>
    </row>
    <row r="793" spans="15:18">
      <c r="O793" s="210"/>
      <c r="P793" s="210"/>
      <c r="Q793" s="210"/>
      <c r="R793" s="210"/>
    </row>
    <row r="794" spans="15:18">
      <c r="O794" s="210"/>
      <c r="P794" s="210"/>
      <c r="Q794" s="210"/>
      <c r="R794" s="210"/>
    </row>
    <row r="795" spans="15:18">
      <c r="O795" s="210"/>
      <c r="P795" s="210"/>
      <c r="Q795" s="210"/>
      <c r="R795" s="210"/>
    </row>
    <row r="796" spans="15:18">
      <c r="O796" s="210"/>
      <c r="P796" s="210"/>
      <c r="Q796" s="210"/>
      <c r="R796" s="210"/>
    </row>
    <row r="797" spans="15:18">
      <c r="O797" s="210"/>
      <c r="P797" s="210"/>
      <c r="Q797" s="210"/>
      <c r="R797" s="210"/>
    </row>
    <row r="798" spans="15:18">
      <c r="O798" s="210"/>
      <c r="P798" s="210"/>
      <c r="Q798" s="210"/>
      <c r="R798" s="210"/>
    </row>
    <row r="799" spans="15:18">
      <c r="O799" s="210"/>
      <c r="P799" s="210"/>
      <c r="Q799" s="210"/>
      <c r="R799" s="210"/>
    </row>
    <row r="800" spans="15:18">
      <c r="O800" s="210"/>
      <c r="P800" s="210"/>
      <c r="Q800" s="210"/>
      <c r="R800" s="210"/>
    </row>
    <row r="801" spans="15:18">
      <c r="O801" s="210"/>
      <c r="P801" s="210"/>
      <c r="Q801" s="210"/>
      <c r="R801" s="210"/>
    </row>
    <row r="802" spans="15:18">
      <c r="O802" s="210"/>
      <c r="P802" s="210"/>
      <c r="Q802" s="210"/>
      <c r="R802" s="210"/>
    </row>
    <row r="803" spans="15:18">
      <c r="O803" s="210"/>
      <c r="P803" s="210"/>
      <c r="Q803" s="210"/>
      <c r="R803" s="210"/>
    </row>
    <row r="804" spans="15:18">
      <c r="O804" s="210"/>
      <c r="P804" s="210"/>
      <c r="Q804" s="210"/>
      <c r="R804" s="210"/>
    </row>
    <row r="805" spans="15:18">
      <c r="O805" s="210"/>
      <c r="P805" s="210"/>
      <c r="Q805" s="210"/>
      <c r="R805" s="210"/>
    </row>
    <row r="806" spans="15:18">
      <c r="O806" s="210"/>
      <c r="P806" s="210"/>
      <c r="Q806" s="210"/>
      <c r="R806" s="210"/>
    </row>
    <row r="807" spans="15:18">
      <c r="O807" s="210"/>
      <c r="P807" s="210"/>
      <c r="Q807" s="210"/>
      <c r="R807" s="210"/>
    </row>
    <row r="808" spans="15:18">
      <c r="O808" s="210"/>
      <c r="P808" s="210"/>
      <c r="Q808" s="210"/>
      <c r="R808" s="210"/>
    </row>
    <row r="809" spans="15:18">
      <c r="O809" s="210"/>
      <c r="P809" s="210"/>
      <c r="Q809" s="210"/>
      <c r="R809" s="210"/>
    </row>
    <row r="810" spans="15:18">
      <c r="O810" s="210"/>
      <c r="P810" s="210"/>
      <c r="Q810" s="210"/>
      <c r="R810" s="210"/>
    </row>
    <row r="811" spans="15:18">
      <c r="O811" s="210"/>
      <c r="P811" s="210"/>
      <c r="Q811" s="210"/>
      <c r="R811" s="210"/>
    </row>
    <row r="812" spans="15:18">
      <c r="O812" s="210"/>
      <c r="P812" s="210"/>
      <c r="Q812" s="210"/>
      <c r="R812" s="210"/>
    </row>
    <row r="813" spans="15:18">
      <c r="O813" s="210"/>
      <c r="P813" s="210"/>
      <c r="Q813" s="210"/>
      <c r="R813" s="210"/>
    </row>
    <row r="814" spans="15:18">
      <c r="O814" s="210"/>
      <c r="P814" s="210"/>
      <c r="Q814" s="210"/>
      <c r="R814" s="210"/>
    </row>
    <row r="815" spans="15:18">
      <c r="O815" s="210"/>
      <c r="P815" s="210"/>
      <c r="Q815" s="210"/>
      <c r="R815" s="210"/>
    </row>
    <row r="816" spans="15:18">
      <c r="O816" s="210"/>
      <c r="P816" s="210"/>
      <c r="Q816" s="210"/>
      <c r="R816" s="210"/>
    </row>
    <row r="817" spans="15:18">
      <c r="O817" s="210"/>
      <c r="P817" s="210"/>
      <c r="Q817" s="210"/>
      <c r="R817" s="210"/>
    </row>
    <row r="818" spans="15:18">
      <c r="O818" s="210"/>
      <c r="P818" s="210"/>
      <c r="Q818" s="210"/>
      <c r="R818" s="210"/>
    </row>
    <row r="819" spans="15:18">
      <c r="O819" s="210"/>
      <c r="P819" s="210"/>
      <c r="Q819" s="210"/>
      <c r="R819" s="210"/>
    </row>
    <row r="820" spans="15:18">
      <c r="O820" s="210"/>
      <c r="P820" s="210"/>
      <c r="Q820" s="210"/>
      <c r="R820" s="210"/>
    </row>
    <row r="821" spans="15:18">
      <c r="O821" s="210"/>
      <c r="P821" s="210"/>
      <c r="Q821" s="210"/>
      <c r="R821" s="210"/>
    </row>
    <row r="822" spans="15:18">
      <c r="O822" s="210"/>
      <c r="P822" s="210"/>
      <c r="Q822" s="210"/>
      <c r="R822" s="210"/>
    </row>
    <row r="823" spans="15:18">
      <c r="O823" s="210"/>
      <c r="P823" s="210"/>
      <c r="Q823" s="210"/>
      <c r="R823" s="210"/>
    </row>
    <row r="824" spans="15:18">
      <c r="O824" s="210"/>
      <c r="P824" s="210"/>
      <c r="Q824" s="210"/>
      <c r="R824" s="210"/>
    </row>
    <row r="825" spans="15:18">
      <c r="O825" s="210"/>
      <c r="P825" s="210"/>
      <c r="Q825" s="210"/>
      <c r="R825" s="210"/>
    </row>
    <row r="826" spans="15:18">
      <c r="O826" s="210"/>
      <c r="P826" s="210"/>
      <c r="Q826" s="210"/>
      <c r="R826" s="210"/>
    </row>
    <row r="827" spans="15:18">
      <c r="O827" s="210"/>
      <c r="P827" s="210"/>
      <c r="Q827" s="210"/>
      <c r="R827" s="210"/>
    </row>
    <row r="828" spans="15:18">
      <c r="O828" s="210"/>
      <c r="P828" s="210"/>
      <c r="Q828" s="210"/>
      <c r="R828" s="210"/>
    </row>
    <row r="829" spans="15:18">
      <c r="O829" s="210"/>
      <c r="P829" s="210"/>
      <c r="Q829" s="210"/>
      <c r="R829" s="210"/>
    </row>
    <row r="830" spans="15:18">
      <c r="O830" s="210"/>
      <c r="P830" s="210"/>
      <c r="Q830" s="210"/>
      <c r="R830" s="210"/>
    </row>
    <row r="831" spans="15:18">
      <c r="O831" s="210"/>
      <c r="P831" s="210"/>
      <c r="Q831" s="210"/>
      <c r="R831" s="210"/>
    </row>
    <row r="832" spans="15:18">
      <c r="O832" s="210"/>
      <c r="P832" s="210"/>
      <c r="Q832" s="210"/>
      <c r="R832" s="210"/>
    </row>
    <row r="833" spans="15:18">
      <c r="O833" s="210"/>
      <c r="P833" s="210"/>
      <c r="Q833" s="210"/>
      <c r="R833" s="210"/>
    </row>
    <row r="834" spans="15:18">
      <c r="O834" s="210"/>
      <c r="P834" s="210"/>
      <c r="Q834" s="210"/>
      <c r="R834" s="210"/>
    </row>
    <row r="835" spans="15:18">
      <c r="O835" s="210"/>
      <c r="P835" s="210"/>
      <c r="Q835" s="210"/>
      <c r="R835" s="210"/>
    </row>
    <row r="836" spans="15:18">
      <c r="O836" s="210"/>
      <c r="P836" s="210"/>
      <c r="Q836" s="210"/>
      <c r="R836" s="210"/>
    </row>
    <row r="837" spans="15:18">
      <c r="O837" s="210"/>
      <c r="P837" s="210"/>
      <c r="Q837" s="210"/>
      <c r="R837" s="210"/>
    </row>
    <row r="838" spans="15:18">
      <c r="O838" s="210"/>
      <c r="P838" s="210"/>
      <c r="Q838" s="210"/>
      <c r="R838" s="210"/>
    </row>
    <row r="839" spans="15:18">
      <c r="O839" s="210"/>
      <c r="P839" s="210"/>
      <c r="Q839" s="210"/>
      <c r="R839" s="210"/>
    </row>
    <row r="840" spans="15:18">
      <c r="O840" s="210"/>
      <c r="P840" s="210"/>
      <c r="Q840" s="210"/>
      <c r="R840" s="210"/>
    </row>
    <row r="841" spans="15:18">
      <c r="O841" s="210"/>
      <c r="P841" s="210"/>
      <c r="Q841" s="210"/>
      <c r="R841" s="210"/>
    </row>
    <row r="842" spans="15:18">
      <c r="O842" s="210"/>
      <c r="P842" s="210"/>
      <c r="Q842" s="210"/>
      <c r="R842" s="210"/>
    </row>
    <row r="843" spans="15:18">
      <c r="O843" s="210"/>
      <c r="P843" s="210"/>
      <c r="Q843" s="210"/>
      <c r="R843" s="210"/>
    </row>
    <row r="844" spans="15:18">
      <c r="O844" s="210"/>
      <c r="P844" s="210"/>
      <c r="Q844" s="210"/>
      <c r="R844" s="210"/>
    </row>
    <row r="845" spans="15:18">
      <c r="O845" s="210"/>
      <c r="P845" s="210"/>
      <c r="Q845" s="210"/>
      <c r="R845" s="210"/>
    </row>
    <row r="846" spans="15:18">
      <c r="O846" s="210"/>
      <c r="P846" s="210"/>
      <c r="Q846" s="210"/>
      <c r="R846" s="210"/>
    </row>
    <row r="847" spans="15:18">
      <c r="O847" s="210"/>
      <c r="P847" s="210"/>
      <c r="Q847" s="210"/>
      <c r="R847" s="210"/>
    </row>
    <row r="848" spans="15:18">
      <c r="O848" s="210"/>
      <c r="P848" s="210"/>
      <c r="Q848" s="210"/>
      <c r="R848" s="210"/>
    </row>
    <row r="849" spans="15:18">
      <c r="O849" s="210"/>
      <c r="P849" s="210"/>
      <c r="Q849" s="210"/>
      <c r="R849" s="210"/>
    </row>
    <row r="850" spans="15:18">
      <c r="O850" s="210"/>
      <c r="P850" s="210"/>
      <c r="Q850" s="210"/>
      <c r="R850" s="210"/>
    </row>
    <row r="851" spans="15:18">
      <c r="O851" s="210"/>
      <c r="P851" s="210"/>
      <c r="Q851" s="210"/>
      <c r="R851" s="210"/>
    </row>
    <row r="852" spans="15:18">
      <c r="O852" s="210"/>
      <c r="P852" s="210"/>
      <c r="Q852" s="210"/>
      <c r="R852" s="210"/>
    </row>
    <row r="853" spans="15:18">
      <c r="O853" s="210"/>
      <c r="P853" s="210"/>
      <c r="Q853" s="210"/>
      <c r="R853" s="210"/>
    </row>
    <row r="854" spans="15:18">
      <c r="O854" s="210"/>
      <c r="P854" s="210"/>
      <c r="Q854" s="210"/>
      <c r="R854" s="210"/>
    </row>
    <row r="855" spans="15:18">
      <c r="O855" s="210"/>
      <c r="P855" s="210"/>
      <c r="Q855" s="210"/>
      <c r="R855" s="210"/>
    </row>
    <row r="856" spans="15:18">
      <c r="O856" s="210"/>
      <c r="P856" s="210"/>
      <c r="Q856" s="210"/>
      <c r="R856" s="210"/>
    </row>
    <row r="857" spans="15:18">
      <c r="O857" s="210"/>
      <c r="P857" s="210"/>
      <c r="Q857" s="210"/>
      <c r="R857" s="210"/>
    </row>
    <row r="858" spans="15:18">
      <c r="O858" s="210"/>
      <c r="P858" s="210"/>
      <c r="Q858" s="210"/>
      <c r="R858" s="210"/>
    </row>
    <row r="859" spans="15:18">
      <c r="O859" s="210"/>
      <c r="P859" s="210"/>
      <c r="Q859" s="210"/>
      <c r="R859" s="210"/>
    </row>
    <row r="860" spans="15:18">
      <c r="O860" s="210"/>
      <c r="P860" s="210"/>
      <c r="Q860" s="210"/>
      <c r="R860" s="210"/>
    </row>
    <row r="861" spans="15:18">
      <c r="O861" s="210"/>
      <c r="P861" s="210"/>
      <c r="Q861" s="210"/>
      <c r="R861" s="210"/>
    </row>
    <row r="862" spans="15:18">
      <c r="O862" s="210"/>
      <c r="P862" s="210"/>
      <c r="Q862" s="210"/>
      <c r="R862" s="210"/>
    </row>
    <row r="863" spans="15:18">
      <c r="O863" s="210"/>
      <c r="P863" s="210"/>
      <c r="Q863" s="210"/>
      <c r="R863" s="210"/>
    </row>
    <row r="864" spans="15:18">
      <c r="O864" s="210"/>
      <c r="P864" s="210"/>
      <c r="Q864" s="210"/>
      <c r="R864" s="210"/>
    </row>
    <row r="865" spans="15:18">
      <c r="O865" s="210"/>
      <c r="P865" s="210"/>
      <c r="Q865" s="210"/>
      <c r="R865" s="210"/>
    </row>
    <row r="866" spans="15:18">
      <c r="O866" s="210"/>
      <c r="P866" s="210"/>
      <c r="Q866" s="210"/>
      <c r="R866" s="210"/>
    </row>
    <row r="867" spans="15:18">
      <c r="O867" s="210"/>
      <c r="P867" s="210"/>
      <c r="Q867" s="210"/>
      <c r="R867" s="210"/>
    </row>
    <row r="868" spans="15:18">
      <c r="O868" s="210"/>
      <c r="P868" s="210"/>
      <c r="Q868" s="210"/>
      <c r="R868" s="210"/>
    </row>
    <row r="869" spans="15:18">
      <c r="O869" s="210"/>
      <c r="P869" s="210"/>
      <c r="Q869" s="210"/>
      <c r="R869" s="210"/>
    </row>
    <row r="870" spans="15:18">
      <c r="O870" s="210"/>
      <c r="P870" s="210"/>
      <c r="Q870" s="210"/>
      <c r="R870" s="210"/>
    </row>
    <row r="871" spans="15:18">
      <c r="O871" s="210"/>
      <c r="P871" s="210"/>
      <c r="Q871" s="210"/>
      <c r="R871" s="210"/>
    </row>
    <row r="872" spans="15:18">
      <c r="O872" s="210"/>
      <c r="P872" s="210"/>
      <c r="Q872" s="210"/>
      <c r="R872" s="210"/>
    </row>
    <row r="873" spans="15:18">
      <c r="O873" s="210"/>
      <c r="P873" s="210"/>
      <c r="Q873" s="210"/>
      <c r="R873" s="210"/>
    </row>
    <row r="874" spans="15:18">
      <c r="O874" s="210"/>
      <c r="P874" s="210"/>
      <c r="Q874" s="210"/>
      <c r="R874" s="210"/>
    </row>
    <row r="875" spans="15:18">
      <c r="O875" s="210"/>
      <c r="P875" s="210"/>
      <c r="Q875" s="210"/>
      <c r="R875" s="210"/>
    </row>
    <row r="876" spans="15:18">
      <c r="O876" s="210"/>
      <c r="P876" s="210"/>
      <c r="Q876" s="210"/>
      <c r="R876" s="210"/>
    </row>
    <row r="877" spans="15:18">
      <c r="O877" s="210"/>
      <c r="P877" s="210"/>
      <c r="Q877" s="210"/>
      <c r="R877" s="210"/>
    </row>
    <row r="878" spans="15:18">
      <c r="O878" s="210"/>
      <c r="P878" s="210"/>
      <c r="Q878" s="210"/>
      <c r="R878" s="210"/>
    </row>
    <row r="879" spans="15:18">
      <c r="O879" s="210"/>
      <c r="P879" s="210"/>
      <c r="Q879" s="210"/>
      <c r="R879" s="210"/>
    </row>
    <row r="880" spans="15:18">
      <c r="O880" s="210"/>
      <c r="P880" s="210"/>
      <c r="Q880" s="210"/>
      <c r="R880" s="210"/>
    </row>
    <row r="881" spans="15:18">
      <c r="O881" s="210"/>
      <c r="P881" s="210"/>
      <c r="Q881" s="210"/>
      <c r="R881" s="210"/>
    </row>
    <row r="882" spans="15:18">
      <c r="O882" s="210"/>
      <c r="P882" s="210"/>
      <c r="Q882" s="210"/>
      <c r="R882" s="210"/>
    </row>
    <row r="883" spans="15:18">
      <c r="O883" s="210"/>
      <c r="P883" s="210"/>
      <c r="Q883" s="210"/>
      <c r="R883" s="210"/>
    </row>
    <row r="884" spans="15:18">
      <c r="O884" s="210"/>
      <c r="P884" s="210"/>
      <c r="Q884" s="210"/>
      <c r="R884" s="210"/>
    </row>
    <row r="885" spans="15:18">
      <c r="O885" s="210"/>
      <c r="P885" s="210"/>
      <c r="Q885" s="210"/>
      <c r="R885" s="210"/>
    </row>
    <row r="886" spans="15:18">
      <c r="O886" s="210"/>
      <c r="P886" s="210"/>
      <c r="Q886" s="210"/>
      <c r="R886" s="210"/>
    </row>
    <row r="887" spans="15:18">
      <c r="O887" s="210"/>
      <c r="P887" s="210"/>
      <c r="Q887" s="210"/>
      <c r="R887" s="210"/>
    </row>
    <row r="888" spans="15:18">
      <c r="O888" s="210"/>
      <c r="P888" s="210"/>
      <c r="Q888" s="210"/>
      <c r="R888" s="210"/>
    </row>
    <row r="889" spans="15:18">
      <c r="O889" s="210"/>
      <c r="P889" s="210"/>
      <c r="Q889" s="210"/>
      <c r="R889" s="210"/>
    </row>
    <row r="890" spans="15:18">
      <c r="O890" s="210"/>
      <c r="P890" s="210"/>
      <c r="Q890" s="210"/>
      <c r="R890" s="210"/>
    </row>
    <row r="891" spans="15:18">
      <c r="O891" s="210"/>
      <c r="P891" s="210"/>
      <c r="Q891" s="210"/>
      <c r="R891" s="210"/>
    </row>
    <row r="892" spans="15:18">
      <c r="O892" s="210"/>
      <c r="P892" s="210"/>
      <c r="Q892" s="210"/>
      <c r="R892" s="210"/>
    </row>
    <row r="893" spans="15:18">
      <c r="O893" s="210"/>
      <c r="P893" s="210"/>
      <c r="Q893" s="210"/>
      <c r="R893" s="210"/>
    </row>
    <row r="894" spans="15:18">
      <c r="O894" s="210"/>
      <c r="P894" s="210"/>
      <c r="Q894" s="210"/>
      <c r="R894" s="210"/>
    </row>
    <row r="895" spans="15:18">
      <c r="O895" s="210"/>
      <c r="P895" s="210"/>
      <c r="Q895" s="210"/>
      <c r="R895" s="210"/>
    </row>
    <row r="896" spans="15:18">
      <c r="O896" s="210"/>
      <c r="P896" s="210"/>
      <c r="Q896" s="210"/>
      <c r="R896" s="210"/>
    </row>
    <row r="897" spans="15:18">
      <c r="O897" s="210"/>
      <c r="P897" s="210"/>
      <c r="Q897" s="210"/>
      <c r="R897" s="210"/>
    </row>
    <row r="898" spans="15:18">
      <c r="O898" s="210"/>
      <c r="P898" s="210"/>
      <c r="Q898" s="210"/>
      <c r="R898" s="210"/>
    </row>
    <row r="899" spans="15:18">
      <c r="O899" s="210"/>
      <c r="P899" s="210"/>
      <c r="Q899" s="210"/>
      <c r="R899" s="210"/>
    </row>
    <row r="900" spans="15:18">
      <c r="O900" s="210"/>
      <c r="P900" s="210"/>
      <c r="Q900" s="210"/>
      <c r="R900" s="210"/>
    </row>
    <row r="901" spans="15:18">
      <c r="O901" s="210"/>
      <c r="P901" s="210"/>
      <c r="Q901" s="210"/>
      <c r="R901" s="210"/>
    </row>
    <row r="902" spans="15:18">
      <c r="O902" s="210"/>
      <c r="P902" s="210"/>
      <c r="Q902" s="210"/>
      <c r="R902" s="210"/>
    </row>
    <row r="903" spans="15:18">
      <c r="O903" s="210"/>
      <c r="P903" s="210"/>
      <c r="Q903" s="210"/>
      <c r="R903" s="210"/>
    </row>
    <row r="904" spans="15:18">
      <c r="O904" s="210"/>
      <c r="P904" s="210"/>
      <c r="Q904" s="210"/>
      <c r="R904" s="210"/>
    </row>
    <row r="905" spans="15:18">
      <c r="O905" s="210"/>
      <c r="P905" s="210"/>
      <c r="Q905" s="210"/>
      <c r="R905" s="210"/>
    </row>
    <row r="906" spans="15:18">
      <c r="O906" s="210"/>
      <c r="P906" s="210"/>
      <c r="Q906" s="210"/>
      <c r="R906" s="210"/>
    </row>
    <row r="907" spans="15:18">
      <c r="O907" s="210"/>
      <c r="P907" s="210"/>
      <c r="Q907" s="210"/>
      <c r="R907" s="210"/>
    </row>
    <row r="908" spans="15:18">
      <c r="O908" s="210"/>
      <c r="P908" s="210"/>
      <c r="Q908" s="210"/>
      <c r="R908" s="210"/>
    </row>
    <row r="909" spans="15:18">
      <c r="O909" s="210"/>
      <c r="P909" s="210"/>
      <c r="Q909" s="210"/>
      <c r="R909" s="210"/>
    </row>
    <row r="910" spans="15:18">
      <c r="O910" s="210"/>
      <c r="P910" s="210"/>
      <c r="Q910" s="210"/>
      <c r="R910" s="210"/>
    </row>
    <row r="911" spans="15:18">
      <c r="O911" s="210"/>
      <c r="P911" s="210"/>
      <c r="Q911" s="210"/>
      <c r="R911" s="210"/>
    </row>
    <row r="912" spans="15:18">
      <c r="O912" s="210"/>
      <c r="P912" s="210"/>
      <c r="Q912" s="210"/>
      <c r="R912" s="210"/>
    </row>
    <row r="913" spans="15:18">
      <c r="O913" s="210"/>
      <c r="P913" s="210"/>
      <c r="Q913" s="210"/>
      <c r="R913" s="210"/>
    </row>
    <row r="914" spans="15:18">
      <c r="O914" s="210"/>
      <c r="P914" s="210"/>
      <c r="Q914" s="210"/>
      <c r="R914" s="210"/>
    </row>
    <row r="915" spans="15:18">
      <c r="O915" s="210"/>
      <c r="P915" s="210"/>
      <c r="Q915" s="210"/>
      <c r="R915" s="210"/>
    </row>
    <row r="916" spans="15:18">
      <c r="O916" s="210"/>
      <c r="P916" s="210"/>
      <c r="Q916" s="210"/>
      <c r="R916" s="210"/>
    </row>
    <row r="917" spans="15:18">
      <c r="O917" s="210"/>
      <c r="P917" s="210"/>
      <c r="Q917" s="210"/>
      <c r="R917" s="210"/>
    </row>
    <row r="918" spans="15:18">
      <c r="O918" s="210"/>
      <c r="P918" s="210"/>
      <c r="Q918" s="210"/>
      <c r="R918" s="210"/>
    </row>
    <row r="919" spans="15:18">
      <c r="O919" s="210"/>
      <c r="P919" s="210"/>
      <c r="Q919" s="210"/>
      <c r="R919" s="210"/>
    </row>
    <row r="920" spans="15:18">
      <c r="O920" s="210"/>
      <c r="P920" s="210"/>
      <c r="Q920" s="210"/>
      <c r="R920" s="210"/>
    </row>
    <row r="921" spans="15:18">
      <c r="O921" s="210"/>
      <c r="P921" s="210"/>
      <c r="Q921" s="210"/>
      <c r="R921" s="210"/>
    </row>
    <row r="922" spans="15:18">
      <c r="O922" s="210"/>
      <c r="P922" s="210"/>
      <c r="Q922" s="210"/>
      <c r="R922" s="210"/>
    </row>
    <row r="923" spans="15:18">
      <c r="O923" s="210"/>
      <c r="P923" s="210"/>
      <c r="Q923" s="210"/>
      <c r="R923" s="210"/>
    </row>
    <row r="924" spans="15:18">
      <c r="O924" s="210"/>
      <c r="P924" s="210"/>
      <c r="Q924" s="210"/>
      <c r="R924" s="210"/>
    </row>
    <row r="925" spans="15:18">
      <c r="O925" s="210"/>
      <c r="P925" s="210"/>
      <c r="Q925" s="210"/>
      <c r="R925" s="210"/>
    </row>
    <row r="926" spans="15:18">
      <c r="O926" s="210"/>
      <c r="P926" s="210"/>
      <c r="Q926" s="210"/>
      <c r="R926" s="210"/>
    </row>
    <row r="927" spans="15:18">
      <c r="O927" s="210"/>
      <c r="P927" s="210"/>
      <c r="Q927" s="210"/>
      <c r="R927" s="210"/>
    </row>
    <row r="928" spans="15:18">
      <c r="O928" s="210"/>
      <c r="P928" s="210"/>
      <c r="Q928" s="210"/>
      <c r="R928" s="210"/>
    </row>
    <row r="929" spans="15:18">
      <c r="O929" s="210"/>
      <c r="P929" s="210"/>
      <c r="Q929" s="210"/>
      <c r="R929" s="210"/>
    </row>
    <row r="930" spans="15:18">
      <c r="O930" s="210"/>
      <c r="P930" s="210"/>
      <c r="Q930" s="210"/>
      <c r="R930" s="210"/>
    </row>
    <row r="931" spans="15:18">
      <c r="O931" s="210"/>
      <c r="P931" s="210"/>
      <c r="Q931" s="210"/>
      <c r="R931" s="210"/>
    </row>
    <row r="932" spans="15:18">
      <c r="O932" s="210"/>
      <c r="P932" s="210"/>
      <c r="Q932" s="210"/>
      <c r="R932" s="210"/>
    </row>
    <row r="933" spans="15:18">
      <c r="O933" s="210"/>
      <c r="P933" s="210"/>
      <c r="Q933" s="210"/>
      <c r="R933" s="210"/>
    </row>
    <row r="934" spans="15:18">
      <c r="O934" s="210"/>
      <c r="P934" s="210"/>
      <c r="Q934" s="210"/>
      <c r="R934" s="210"/>
    </row>
    <row r="935" spans="15:18">
      <c r="O935" s="210"/>
      <c r="P935" s="210"/>
      <c r="Q935" s="210"/>
      <c r="R935" s="210"/>
    </row>
    <row r="936" spans="15:18">
      <c r="O936" s="210"/>
      <c r="P936" s="210"/>
      <c r="Q936" s="210"/>
      <c r="R936" s="210"/>
    </row>
    <row r="937" spans="15:18">
      <c r="O937" s="210"/>
      <c r="P937" s="210"/>
      <c r="Q937" s="210"/>
      <c r="R937" s="210"/>
    </row>
    <row r="938" spans="15:18">
      <c r="O938" s="210"/>
      <c r="P938" s="210"/>
      <c r="Q938" s="210"/>
      <c r="R938" s="210"/>
    </row>
    <row r="939" spans="15:18">
      <c r="O939" s="210"/>
      <c r="P939" s="210"/>
      <c r="Q939" s="210"/>
      <c r="R939" s="210"/>
    </row>
    <row r="940" spans="15:18">
      <c r="O940" s="210"/>
      <c r="P940" s="210"/>
      <c r="Q940" s="210"/>
      <c r="R940" s="210"/>
    </row>
    <row r="941" spans="15:18">
      <c r="O941" s="210"/>
      <c r="P941" s="210"/>
      <c r="Q941" s="210"/>
      <c r="R941" s="210"/>
    </row>
    <row r="942" spans="15:18">
      <c r="O942" s="210"/>
      <c r="P942" s="210"/>
      <c r="Q942" s="210"/>
      <c r="R942" s="210"/>
    </row>
    <row r="943" spans="15:18">
      <c r="O943" s="210"/>
      <c r="P943" s="210"/>
      <c r="Q943" s="210"/>
      <c r="R943" s="210"/>
    </row>
    <row r="944" spans="15:18">
      <c r="O944" s="210"/>
      <c r="P944" s="210"/>
      <c r="Q944" s="210"/>
      <c r="R944" s="210"/>
    </row>
    <row r="945" spans="15:18">
      <c r="O945" s="210"/>
      <c r="P945" s="210"/>
      <c r="Q945" s="210"/>
      <c r="R945" s="210"/>
    </row>
    <row r="946" spans="15:18">
      <c r="O946" s="210"/>
      <c r="P946" s="210"/>
      <c r="Q946" s="210"/>
      <c r="R946" s="210"/>
    </row>
    <row r="947" spans="15:18">
      <c r="O947" s="210"/>
      <c r="P947" s="210"/>
      <c r="Q947" s="210"/>
      <c r="R947" s="210"/>
    </row>
    <row r="948" spans="15:18">
      <c r="O948" s="210"/>
      <c r="P948" s="210"/>
      <c r="Q948" s="210"/>
      <c r="R948" s="210"/>
    </row>
    <row r="949" spans="15:18">
      <c r="O949" s="210"/>
      <c r="P949" s="210"/>
      <c r="Q949" s="210"/>
      <c r="R949" s="210"/>
    </row>
    <row r="950" spans="15:18">
      <c r="O950" s="210"/>
      <c r="P950" s="210"/>
      <c r="Q950" s="210"/>
      <c r="R950" s="210"/>
    </row>
    <row r="951" spans="15:18">
      <c r="O951" s="210"/>
      <c r="P951" s="210"/>
      <c r="Q951" s="210"/>
      <c r="R951" s="210"/>
    </row>
    <row r="952" spans="15:18">
      <c r="O952" s="210"/>
      <c r="P952" s="210"/>
      <c r="Q952" s="210"/>
      <c r="R952" s="210"/>
    </row>
    <row r="953" spans="15:18">
      <c r="O953" s="210"/>
      <c r="P953" s="210"/>
      <c r="Q953" s="210"/>
      <c r="R953" s="210"/>
    </row>
    <row r="954" spans="15:18">
      <c r="O954" s="210"/>
      <c r="P954" s="210"/>
      <c r="Q954" s="210"/>
      <c r="R954" s="210"/>
    </row>
    <row r="955" spans="15:18">
      <c r="O955" s="210"/>
      <c r="P955" s="210"/>
      <c r="Q955" s="210"/>
      <c r="R955" s="210"/>
    </row>
    <row r="956" spans="15:18">
      <c r="O956" s="210"/>
      <c r="P956" s="210"/>
      <c r="Q956" s="210"/>
      <c r="R956" s="210"/>
    </row>
    <row r="957" spans="15:18">
      <c r="O957" s="210"/>
      <c r="P957" s="210"/>
      <c r="Q957" s="210"/>
      <c r="R957" s="210"/>
    </row>
    <row r="958" spans="15:18">
      <c r="O958" s="210"/>
      <c r="P958" s="210"/>
      <c r="Q958" s="210"/>
      <c r="R958" s="210"/>
    </row>
    <row r="959" spans="15:18">
      <c r="O959" s="210"/>
      <c r="P959" s="210"/>
      <c r="Q959" s="210"/>
      <c r="R959" s="210"/>
    </row>
    <row r="960" spans="15:18">
      <c r="O960" s="210"/>
      <c r="P960" s="210"/>
      <c r="Q960" s="210"/>
      <c r="R960" s="210"/>
    </row>
    <row r="961" spans="15:18">
      <c r="O961" s="210"/>
      <c r="P961" s="210"/>
      <c r="Q961" s="210"/>
      <c r="R961" s="210"/>
    </row>
    <row r="962" spans="15:18">
      <c r="O962" s="210"/>
      <c r="P962" s="210"/>
      <c r="Q962" s="210"/>
      <c r="R962" s="210"/>
    </row>
    <row r="963" spans="15:18">
      <c r="O963" s="210"/>
      <c r="P963" s="210"/>
      <c r="Q963" s="210"/>
      <c r="R963" s="210"/>
    </row>
    <row r="964" spans="15:18">
      <c r="O964" s="210"/>
      <c r="P964" s="210"/>
      <c r="Q964" s="210"/>
      <c r="R964" s="210"/>
    </row>
    <row r="965" spans="15:18">
      <c r="O965" s="210"/>
      <c r="P965" s="210"/>
      <c r="Q965" s="210"/>
      <c r="R965" s="210"/>
    </row>
    <row r="966" spans="15:18">
      <c r="O966" s="210"/>
      <c r="P966" s="210"/>
      <c r="Q966" s="210"/>
      <c r="R966" s="210"/>
    </row>
    <row r="967" spans="15:18">
      <c r="O967" s="210"/>
      <c r="P967" s="210"/>
      <c r="Q967" s="210"/>
      <c r="R967" s="210"/>
    </row>
    <row r="968" spans="15:18">
      <c r="O968" s="210"/>
      <c r="P968" s="210"/>
      <c r="Q968" s="210"/>
      <c r="R968" s="210"/>
    </row>
    <row r="969" spans="15:18">
      <c r="O969" s="210"/>
      <c r="P969" s="210"/>
      <c r="Q969" s="210"/>
      <c r="R969" s="210"/>
    </row>
    <row r="970" spans="15:18">
      <c r="O970" s="210"/>
      <c r="P970" s="210"/>
      <c r="Q970" s="210"/>
      <c r="R970" s="210"/>
    </row>
    <row r="971" spans="15:18">
      <c r="O971" s="210"/>
      <c r="P971" s="210"/>
      <c r="Q971" s="210"/>
      <c r="R971" s="210"/>
    </row>
    <row r="972" spans="15:18">
      <c r="O972" s="210"/>
      <c r="P972" s="210"/>
      <c r="Q972" s="210"/>
      <c r="R972" s="210"/>
    </row>
    <row r="973" spans="15:18">
      <c r="O973" s="210"/>
      <c r="P973" s="210"/>
      <c r="Q973" s="210"/>
      <c r="R973" s="210"/>
    </row>
    <row r="974" spans="15:18">
      <c r="O974" s="210"/>
      <c r="P974" s="210"/>
      <c r="Q974" s="210"/>
      <c r="R974" s="210"/>
    </row>
    <row r="975" spans="15:18">
      <c r="O975" s="210"/>
      <c r="P975" s="210"/>
      <c r="Q975" s="210"/>
      <c r="R975" s="210"/>
    </row>
    <row r="976" spans="15:18">
      <c r="O976" s="210"/>
      <c r="P976" s="210"/>
      <c r="Q976" s="210"/>
      <c r="R976" s="210"/>
    </row>
    <row r="977" spans="15:18">
      <c r="O977" s="210"/>
      <c r="P977" s="210"/>
      <c r="Q977" s="210"/>
      <c r="R977" s="210"/>
    </row>
    <row r="978" spans="15:18">
      <c r="O978" s="210"/>
      <c r="P978" s="210"/>
      <c r="Q978" s="210"/>
      <c r="R978" s="210"/>
    </row>
    <row r="979" spans="15:18">
      <c r="O979" s="210"/>
      <c r="P979" s="210"/>
      <c r="Q979" s="210"/>
      <c r="R979" s="210"/>
    </row>
    <row r="980" spans="15:18">
      <c r="O980" s="210"/>
      <c r="P980" s="210"/>
      <c r="Q980" s="210"/>
      <c r="R980" s="210"/>
    </row>
    <row r="981" spans="15:18">
      <c r="O981" s="210"/>
      <c r="P981" s="210"/>
      <c r="Q981" s="210"/>
      <c r="R981" s="210"/>
    </row>
    <row r="982" spans="15:18">
      <c r="O982" s="210"/>
      <c r="P982" s="210"/>
      <c r="Q982" s="210"/>
      <c r="R982" s="210"/>
    </row>
    <row r="983" spans="15:18">
      <c r="O983" s="210"/>
      <c r="P983" s="210"/>
      <c r="Q983" s="210"/>
      <c r="R983" s="210"/>
    </row>
    <row r="984" spans="15:18">
      <c r="O984" s="210"/>
      <c r="P984" s="210"/>
      <c r="Q984" s="210"/>
      <c r="R984" s="210"/>
    </row>
    <row r="985" spans="15:18">
      <c r="O985" s="210"/>
      <c r="P985" s="210"/>
      <c r="Q985" s="210"/>
      <c r="R985" s="210"/>
    </row>
    <row r="986" spans="15:18">
      <c r="O986" s="210"/>
      <c r="P986" s="210"/>
      <c r="Q986" s="210"/>
      <c r="R986" s="210"/>
    </row>
    <row r="987" spans="15:18">
      <c r="O987" s="210"/>
      <c r="P987" s="210"/>
      <c r="Q987" s="210"/>
      <c r="R987" s="210"/>
    </row>
    <row r="988" spans="15:18">
      <c r="O988" s="210"/>
      <c r="P988" s="210"/>
      <c r="Q988" s="210"/>
      <c r="R988" s="210"/>
    </row>
    <row r="989" spans="15:18">
      <c r="O989" s="210"/>
      <c r="P989" s="210"/>
      <c r="Q989" s="210"/>
      <c r="R989" s="210"/>
    </row>
    <row r="990" spans="15:18">
      <c r="O990" s="210"/>
      <c r="P990" s="210"/>
      <c r="Q990" s="210"/>
      <c r="R990" s="210"/>
    </row>
    <row r="991" spans="15:18">
      <c r="O991" s="210"/>
      <c r="P991" s="210"/>
      <c r="Q991" s="210"/>
      <c r="R991" s="210"/>
    </row>
    <row r="992" spans="15:18">
      <c r="O992" s="210"/>
      <c r="P992" s="210"/>
      <c r="Q992" s="210"/>
      <c r="R992" s="210"/>
    </row>
    <row r="993" spans="15:18">
      <c r="O993" s="210"/>
      <c r="P993" s="210"/>
      <c r="Q993" s="210"/>
      <c r="R993" s="210"/>
    </row>
    <row r="994" spans="15:18">
      <c r="O994" s="210"/>
      <c r="P994" s="210"/>
      <c r="Q994" s="210"/>
      <c r="R994" s="210"/>
    </row>
    <row r="995" spans="15:18">
      <c r="O995" s="210"/>
      <c r="P995" s="210"/>
      <c r="Q995" s="210"/>
      <c r="R995" s="210"/>
    </row>
    <row r="996" spans="15:18">
      <c r="O996" s="210"/>
      <c r="P996" s="210"/>
      <c r="Q996" s="210"/>
      <c r="R996" s="210"/>
    </row>
    <row r="997" spans="15:18">
      <c r="O997" s="210"/>
      <c r="P997" s="210"/>
      <c r="Q997" s="210"/>
      <c r="R997" s="210"/>
    </row>
    <row r="998" spans="15:18">
      <c r="O998" s="210"/>
      <c r="P998" s="210"/>
      <c r="Q998" s="210"/>
      <c r="R998" s="210"/>
    </row>
    <row r="999" spans="15:18">
      <c r="O999" s="210"/>
      <c r="P999" s="210"/>
      <c r="Q999" s="210"/>
      <c r="R999" s="210"/>
    </row>
    <row r="1000" spans="15:18">
      <c r="O1000" s="210"/>
      <c r="P1000" s="210"/>
      <c r="Q1000" s="210"/>
      <c r="R1000" s="210"/>
    </row>
    <row r="1001" spans="15:18">
      <c r="O1001" s="210"/>
      <c r="P1001" s="210"/>
      <c r="Q1001" s="210"/>
      <c r="R1001" s="210"/>
    </row>
    <row r="1002" spans="15:18">
      <c r="O1002" s="210"/>
      <c r="P1002" s="210"/>
      <c r="Q1002" s="210"/>
      <c r="R1002" s="210"/>
    </row>
    <row r="1003" spans="15:18">
      <c r="O1003" s="210"/>
      <c r="P1003" s="210"/>
      <c r="Q1003" s="210"/>
      <c r="R1003" s="210"/>
    </row>
    <row r="1004" spans="15:18">
      <c r="O1004" s="210"/>
      <c r="P1004" s="210"/>
      <c r="Q1004" s="210"/>
      <c r="R1004" s="210"/>
    </row>
    <row r="1005" spans="15:18">
      <c r="O1005" s="210"/>
      <c r="P1005" s="210"/>
      <c r="Q1005" s="210"/>
      <c r="R1005" s="210"/>
    </row>
    <row r="1006" spans="15:18">
      <c r="O1006" s="210"/>
      <c r="P1006" s="210"/>
      <c r="Q1006" s="210"/>
      <c r="R1006" s="210"/>
    </row>
    <row r="1007" spans="15:18">
      <c r="O1007" s="210"/>
      <c r="P1007" s="210"/>
      <c r="Q1007" s="210"/>
      <c r="R1007" s="210"/>
    </row>
    <row r="1008" spans="15:18">
      <c r="O1008" s="210"/>
      <c r="P1008" s="210"/>
      <c r="Q1008" s="210"/>
      <c r="R1008" s="210"/>
    </row>
    <row r="1009" spans="15:18">
      <c r="O1009" s="210"/>
      <c r="P1009" s="210"/>
      <c r="Q1009" s="210"/>
      <c r="R1009" s="210"/>
    </row>
    <row r="1010" spans="15:18">
      <c r="O1010" s="210"/>
      <c r="P1010" s="210"/>
      <c r="Q1010" s="210"/>
      <c r="R1010" s="210"/>
    </row>
    <row r="1011" spans="15:18">
      <c r="O1011" s="210"/>
      <c r="P1011" s="210"/>
      <c r="Q1011" s="210"/>
      <c r="R1011" s="210"/>
    </row>
    <row r="1012" spans="15:18">
      <c r="O1012" s="210"/>
      <c r="P1012" s="210"/>
      <c r="Q1012" s="210"/>
      <c r="R1012" s="210"/>
    </row>
    <row r="1013" spans="15:18">
      <c r="O1013" s="210"/>
      <c r="P1013" s="210"/>
      <c r="Q1013" s="210"/>
      <c r="R1013" s="210"/>
    </row>
    <row r="1014" spans="15:18">
      <c r="O1014" s="210"/>
      <c r="P1014" s="210"/>
      <c r="Q1014" s="210"/>
      <c r="R1014" s="210"/>
    </row>
    <row r="1015" spans="15:18">
      <c r="O1015" s="210"/>
      <c r="P1015" s="210"/>
      <c r="Q1015" s="210"/>
      <c r="R1015" s="210"/>
    </row>
    <row r="1016" spans="15:18">
      <c r="O1016" s="210"/>
      <c r="P1016" s="210"/>
      <c r="Q1016" s="210"/>
      <c r="R1016" s="210"/>
    </row>
    <row r="1017" spans="15:18">
      <c r="O1017" s="210"/>
      <c r="P1017" s="210"/>
      <c r="Q1017" s="210"/>
      <c r="R1017" s="210"/>
    </row>
    <row r="1018" spans="15:18">
      <c r="O1018" s="210"/>
      <c r="P1018" s="210"/>
      <c r="Q1018" s="210"/>
      <c r="R1018" s="210"/>
    </row>
    <row r="1019" spans="15:18">
      <c r="O1019" s="210"/>
      <c r="P1019" s="210"/>
      <c r="Q1019" s="210"/>
      <c r="R1019" s="210"/>
    </row>
    <row r="1020" spans="15:18">
      <c r="O1020" s="210"/>
      <c r="P1020" s="210"/>
      <c r="Q1020" s="210"/>
      <c r="R1020" s="210"/>
    </row>
    <row r="1021" spans="15:18">
      <c r="O1021" s="210"/>
      <c r="P1021" s="210"/>
      <c r="Q1021" s="210"/>
      <c r="R1021" s="210"/>
    </row>
    <row r="1022" spans="15:18">
      <c r="O1022" s="210"/>
      <c r="P1022" s="210"/>
      <c r="Q1022" s="210"/>
      <c r="R1022" s="210"/>
    </row>
    <row r="1023" spans="15:18">
      <c r="O1023" s="210"/>
      <c r="P1023" s="210"/>
      <c r="Q1023" s="210"/>
      <c r="R1023" s="210"/>
    </row>
    <row r="1024" spans="15:18">
      <c r="O1024" s="210"/>
      <c r="P1024" s="210"/>
      <c r="Q1024" s="210"/>
      <c r="R1024" s="210"/>
    </row>
    <row r="1025" spans="15:18">
      <c r="O1025" s="210"/>
      <c r="P1025" s="210"/>
      <c r="Q1025" s="210"/>
      <c r="R1025" s="210"/>
    </row>
    <row r="1026" spans="15:18">
      <c r="O1026" s="210"/>
      <c r="P1026" s="210"/>
      <c r="Q1026" s="210"/>
      <c r="R1026" s="210"/>
    </row>
    <row r="1027" spans="15:18">
      <c r="O1027" s="210"/>
      <c r="P1027" s="210"/>
      <c r="Q1027" s="210"/>
      <c r="R1027" s="210"/>
    </row>
    <row r="1028" spans="15:18">
      <c r="O1028" s="210"/>
      <c r="P1028" s="210"/>
      <c r="Q1028" s="210"/>
      <c r="R1028" s="210"/>
    </row>
    <row r="1029" spans="15:18">
      <c r="O1029" s="210"/>
      <c r="P1029" s="210"/>
      <c r="Q1029" s="210"/>
      <c r="R1029" s="210"/>
    </row>
    <row r="1030" spans="15:18">
      <c r="O1030" s="210"/>
      <c r="P1030" s="210"/>
      <c r="Q1030" s="210"/>
      <c r="R1030" s="210"/>
    </row>
    <row r="1031" spans="15:18">
      <c r="O1031" s="210"/>
      <c r="P1031" s="210"/>
      <c r="Q1031" s="210"/>
      <c r="R1031" s="210"/>
    </row>
    <row r="1032" spans="15:18">
      <c r="O1032" s="210"/>
      <c r="P1032" s="210"/>
      <c r="Q1032" s="210"/>
      <c r="R1032" s="210"/>
    </row>
    <row r="1033" spans="15:18">
      <c r="O1033" s="210"/>
      <c r="P1033" s="210"/>
      <c r="Q1033" s="210"/>
      <c r="R1033" s="210"/>
    </row>
    <row r="1034" spans="15:18">
      <c r="O1034" s="210"/>
      <c r="P1034" s="210"/>
      <c r="Q1034" s="210"/>
      <c r="R1034" s="210"/>
    </row>
    <row r="1035" spans="15:18">
      <c r="O1035" s="210"/>
      <c r="P1035" s="210"/>
      <c r="Q1035" s="210"/>
      <c r="R1035" s="210"/>
    </row>
    <row r="1036" spans="15:18">
      <c r="O1036" s="210"/>
      <c r="P1036" s="210"/>
      <c r="Q1036" s="210"/>
      <c r="R1036" s="210"/>
    </row>
    <row r="1037" spans="15:18">
      <c r="O1037" s="210"/>
      <c r="P1037" s="210"/>
      <c r="Q1037" s="210"/>
      <c r="R1037" s="210"/>
    </row>
    <row r="1038" spans="15:18">
      <c r="O1038" s="210"/>
      <c r="P1038" s="210"/>
      <c r="Q1038" s="210"/>
      <c r="R1038" s="210"/>
    </row>
    <row r="1039" spans="15:18">
      <c r="O1039" s="210"/>
      <c r="P1039" s="210"/>
      <c r="Q1039" s="210"/>
      <c r="R1039" s="210"/>
    </row>
    <row r="1040" spans="15:18">
      <c r="O1040" s="210"/>
      <c r="P1040" s="210"/>
      <c r="Q1040" s="210"/>
      <c r="R1040" s="210"/>
    </row>
    <row r="1041" spans="15:18">
      <c r="O1041" s="210"/>
      <c r="P1041" s="210"/>
      <c r="Q1041" s="210"/>
      <c r="R1041" s="210"/>
    </row>
    <row r="1042" spans="15:18">
      <c r="O1042" s="210"/>
      <c r="P1042" s="210"/>
      <c r="Q1042" s="210"/>
      <c r="R1042" s="210"/>
    </row>
    <row r="1043" spans="15:18">
      <c r="O1043" s="210"/>
      <c r="P1043" s="210"/>
      <c r="Q1043" s="210"/>
      <c r="R1043" s="210"/>
    </row>
    <row r="1044" spans="15:18">
      <c r="O1044" s="210"/>
      <c r="P1044" s="210"/>
      <c r="Q1044" s="210"/>
      <c r="R1044" s="210"/>
    </row>
    <row r="1045" spans="15:18">
      <c r="O1045" s="210"/>
      <c r="P1045" s="210"/>
      <c r="Q1045" s="210"/>
      <c r="R1045" s="210"/>
    </row>
    <row r="1046" spans="15:18">
      <c r="O1046" s="210"/>
      <c r="P1046" s="210"/>
      <c r="Q1046" s="210"/>
      <c r="R1046" s="210"/>
    </row>
    <row r="1047" spans="15:18">
      <c r="O1047" s="210"/>
      <c r="P1047" s="210"/>
      <c r="Q1047" s="210"/>
      <c r="R1047" s="210"/>
    </row>
    <row r="1048" spans="15:18">
      <c r="O1048" s="210"/>
      <c r="P1048" s="210"/>
      <c r="Q1048" s="210"/>
      <c r="R1048" s="210"/>
    </row>
    <row r="1049" spans="15:18">
      <c r="O1049" s="210"/>
      <c r="P1049" s="210"/>
      <c r="Q1049" s="210"/>
      <c r="R1049" s="210"/>
    </row>
    <row r="1050" spans="15:18">
      <c r="O1050" s="210"/>
      <c r="P1050" s="210"/>
      <c r="Q1050" s="210"/>
      <c r="R1050" s="210"/>
    </row>
    <row r="1051" spans="15:18">
      <c r="O1051" s="210"/>
      <c r="P1051" s="210"/>
      <c r="Q1051" s="210"/>
      <c r="R1051" s="210"/>
    </row>
    <row r="1052" spans="15:18">
      <c r="O1052" s="210"/>
      <c r="P1052" s="210"/>
      <c r="Q1052" s="210"/>
      <c r="R1052" s="210"/>
    </row>
    <row r="1053" spans="15:18">
      <c r="O1053" s="210"/>
      <c r="P1053" s="210"/>
      <c r="Q1053" s="210"/>
      <c r="R1053" s="210"/>
    </row>
    <row r="1054" spans="15:18">
      <c r="O1054" s="210"/>
      <c r="P1054" s="210"/>
      <c r="Q1054" s="210"/>
      <c r="R1054" s="210"/>
    </row>
    <row r="1055" spans="15:18">
      <c r="O1055" s="210"/>
      <c r="P1055" s="210"/>
      <c r="Q1055" s="210"/>
      <c r="R1055" s="210"/>
    </row>
    <row r="1056" spans="15:18">
      <c r="O1056" s="210"/>
      <c r="P1056" s="210"/>
      <c r="Q1056" s="210"/>
      <c r="R1056" s="210"/>
    </row>
    <row r="1057" spans="15:18">
      <c r="O1057" s="210"/>
      <c r="P1057" s="210"/>
      <c r="Q1057" s="210"/>
      <c r="R1057" s="210"/>
    </row>
    <row r="1058" spans="15:18">
      <c r="O1058" s="210"/>
      <c r="P1058" s="210"/>
      <c r="Q1058" s="210"/>
      <c r="R1058" s="210"/>
    </row>
    <row r="1059" spans="15:18">
      <c r="O1059" s="210"/>
      <c r="P1059" s="210"/>
      <c r="Q1059" s="210"/>
      <c r="R1059" s="210"/>
    </row>
    <row r="1060" spans="15:18">
      <c r="O1060" s="210"/>
      <c r="P1060" s="210"/>
      <c r="Q1060" s="210"/>
      <c r="R1060" s="210"/>
    </row>
    <row r="1061" spans="15:18">
      <c r="O1061" s="210"/>
      <c r="P1061" s="210"/>
      <c r="Q1061" s="210"/>
      <c r="R1061" s="210"/>
    </row>
    <row r="1062" spans="15:18">
      <c r="O1062" s="210"/>
      <c r="P1062" s="210"/>
      <c r="Q1062" s="210"/>
      <c r="R1062" s="210"/>
    </row>
    <row r="1063" spans="15:18">
      <c r="O1063" s="210"/>
      <c r="P1063" s="210"/>
      <c r="Q1063" s="210"/>
      <c r="R1063" s="210"/>
    </row>
    <row r="1064" spans="15:18">
      <c r="O1064" s="210"/>
      <c r="P1064" s="210"/>
      <c r="Q1064" s="210"/>
      <c r="R1064" s="210"/>
    </row>
    <row r="1065" spans="15:18">
      <c r="O1065" s="210"/>
      <c r="P1065" s="210"/>
      <c r="Q1065" s="210"/>
      <c r="R1065" s="210"/>
    </row>
    <row r="1066" spans="15:18">
      <c r="O1066" s="210"/>
      <c r="P1066" s="210"/>
      <c r="Q1066" s="210"/>
      <c r="R1066" s="210"/>
    </row>
    <row r="1067" spans="15:18">
      <c r="O1067" s="210"/>
      <c r="P1067" s="210"/>
      <c r="Q1067" s="210"/>
      <c r="R1067" s="210"/>
    </row>
    <row r="1068" spans="15:18">
      <c r="O1068" s="210"/>
      <c r="P1068" s="210"/>
      <c r="Q1068" s="210"/>
      <c r="R1068" s="210"/>
    </row>
    <row r="1069" spans="15:18">
      <c r="O1069" s="210"/>
      <c r="P1069" s="210"/>
      <c r="Q1069" s="210"/>
      <c r="R1069" s="210"/>
    </row>
    <row r="1070" spans="15:18">
      <c r="O1070" s="210"/>
      <c r="P1070" s="210"/>
      <c r="Q1070" s="210"/>
      <c r="R1070" s="210"/>
    </row>
    <row r="1071" spans="15:18">
      <c r="O1071" s="210"/>
      <c r="P1071" s="210"/>
      <c r="Q1071" s="210"/>
      <c r="R1071" s="210"/>
    </row>
    <row r="1072" spans="15:18">
      <c r="O1072" s="210"/>
      <c r="P1072" s="210"/>
      <c r="Q1072" s="210"/>
      <c r="R1072" s="210"/>
    </row>
    <row r="1073" spans="15:18">
      <c r="O1073" s="210"/>
      <c r="P1073" s="210"/>
      <c r="Q1073" s="210"/>
      <c r="R1073" s="210"/>
    </row>
    <row r="1074" spans="15:18">
      <c r="O1074" s="210"/>
      <c r="P1074" s="210"/>
      <c r="Q1074" s="210"/>
      <c r="R1074" s="210"/>
    </row>
    <row r="1075" spans="15:18">
      <c r="O1075" s="210"/>
      <c r="P1075" s="210"/>
      <c r="Q1075" s="210"/>
      <c r="R1075" s="210"/>
    </row>
    <row r="1076" spans="15:18">
      <c r="O1076" s="210"/>
      <c r="P1076" s="210"/>
      <c r="Q1076" s="210"/>
      <c r="R1076" s="210"/>
    </row>
    <row r="1077" spans="15:18">
      <c r="O1077" s="210"/>
      <c r="P1077" s="210"/>
      <c r="Q1077" s="210"/>
      <c r="R1077" s="210"/>
    </row>
    <row r="1078" spans="15:18">
      <c r="O1078" s="210"/>
      <c r="P1078" s="210"/>
      <c r="Q1078" s="210"/>
      <c r="R1078" s="210"/>
    </row>
    <row r="1079" spans="15:18">
      <c r="O1079" s="210"/>
      <c r="P1079" s="210"/>
      <c r="Q1079" s="210"/>
      <c r="R1079" s="210"/>
    </row>
    <row r="1080" spans="15:18">
      <c r="O1080" s="210"/>
      <c r="P1080" s="210"/>
      <c r="Q1080" s="210"/>
      <c r="R1080" s="210"/>
    </row>
    <row r="1081" spans="15:18">
      <c r="O1081" s="210"/>
      <c r="P1081" s="210"/>
      <c r="Q1081" s="210"/>
      <c r="R1081" s="210"/>
    </row>
    <row r="1082" spans="15:18">
      <c r="O1082" s="210"/>
      <c r="P1082" s="210"/>
      <c r="Q1082" s="210"/>
      <c r="R1082" s="210"/>
    </row>
    <row r="1083" spans="15:18">
      <c r="O1083" s="210"/>
      <c r="P1083" s="210"/>
      <c r="Q1083" s="210"/>
      <c r="R1083" s="210"/>
    </row>
    <row r="1084" spans="15:18">
      <c r="O1084" s="210"/>
      <c r="P1084" s="210"/>
      <c r="Q1084" s="210"/>
      <c r="R1084" s="210"/>
    </row>
    <row r="1085" spans="15:18">
      <c r="O1085" s="210"/>
      <c r="P1085" s="210"/>
      <c r="Q1085" s="210"/>
      <c r="R1085" s="210"/>
    </row>
    <row r="1086" spans="15:18">
      <c r="O1086" s="210"/>
      <c r="P1086" s="210"/>
      <c r="Q1086" s="210"/>
      <c r="R1086" s="210"/>
    </row>
    <row r="1087" spans="15:18">
      <c r="O1087" s="210"/>
      <c r="P1087" s="210"/>
      <c r="Q1087" s="210"/>
      <c r="R1087" s="210"/>
    </row>
    <row r="1088" spans="15:18">
      <c r="O1088" s="210"/>
      <c r="P1088" s="210"/>
      <c r="Q1088" s="210"/>
      <c r="R1088" s="210"/>
    </row>
    <row r="1089" spans="15:18">
      <c r="O1089" s="210"/>
      <c r="P1089" s="210"/>
      <c r="Q1089" s="210"/>
      <c r="R1089" s="210"/>
    </row>
    <row r="1090" spans="15:18">
      <c r="O1090" s="210"/>
      <c r="P1090" s="210"/>
      <c r="Q1090" s="210"/>
      <c r="R1090" s="210"/>
    </row>
    <row r="1091" spans="15:18">
      <c r="O1091" s="210"/>
      <c r="P1091" s="210"/>
      <c r="Q1091" s="210"/>
      <c r="R1091" s="210"/>
    </row>
    <row r="1092" spans="15:18">
      <c r="O1092" s="210"/>
      <c r="P1092" s="210"/>
      <c r="Q1092" s="210"/>
      <c r="R1092" s="210"/>
    </row>
    <row r="1093" spans="15:18">
      <c r="O1093" s="210"/>
      <c r="P1093" s="210"/>
      <c r="Q1093" s="210"/>
      <c r="R1093" s="210"/>
    </row>
    <row r="1094" spans="15:18">
      <c r="O1094" s="210"/>
      <c r="P1094" s="210"/>
      <c r="Q1094" s="210"/>
      <c r="R1094" s="210"/>
    </row>
    <row r="1095" spans="15:18">
      <c r="O1095" s="210"/>
      <c r="P1095" s="210"/>
      <c r="Q1095" s="210"/>
      <c r="R1095" s="210"/>
    </row>
    <row r="1096" spans="15:18">
      <c r="O1096" s="210"/>
      <c r="P1096" s="210"/>
      <c r="Q1096" s="210"/>
      <c r="R1096" s="210"/>
    </row>
    <row r="1097" spans="15:18">
      <c r="O1097" s="210"/>
      <c r="P1097" s="210"/>
      <c r="Q1097" s="210"/>
      <c r="R1097" s="210"/>
    </row>
    <row r="1098" spans="15:18">
      <c r="O1098" s="210"/>
      <c r="P1098" s="210"/>
      <c r="Q1098" s="210"/>
      <c r="R1098" s="210"/>
    </row>
    <row r="1099" spans="15:18">
      <c r="O1099" s="210"/>
      <c r="P1099" s="210"/>
      <c r="Q1099" s="210"/>
      <c r="R1099" s="210"/>
    </row>
    <row r="1100" spans="15:18">
      <c r="O1100" s="210"/>
      <c r="P1100" s="210"/>
      <c r="Q1100" s="210"/>
      <c r="R1100" s="210"/>
    </row>
    <row r="1101" spans="15:18">
      <c r="O1101" s="210"/>
      <c r="P1101" s="210"/>
      <c r="Q1101" s="210"/>
      <c r="R1101" s="210"/>
    </row>
    <row r="1102" spans="15:18">
      <c r="O1102" s="210"/>
      <c r="P1102" s="210"/>
      <c r="Q1102" s="210"/>
      <c r="R1102" s="210"/>
    </row>
    <row r="1103" spans="15:18">
      <c r="O1103" s="210"/>
      <c r="P1103" s="210"/>
      <c r="Q1103" s="210"/>
      <c r="R1103" s="210"/>
    </row>
    <row r="1104" spans="15:18">
      <c r="O1104" s="210"/>
      <c r="P1104" s="210"/>
      <c r="Q1104" s="210"/>
      <c r="R1104" s="210"/>
    </row>
    <row r="1105" spans="15:18">
      <c r="O1105" s="210"/>
      <c r="P1105" s="210"/>
      <c r="Q1105" s="210"/>
      <c r="R1105" s="210"/>
    </row>
    <row r="1106" spans="15:18">
      <c r="O1106" s="210"/>
      <c r="P1106" s="210"/>
      <c r="Q1106" s="210"/>
      <c r="R1106" s="210"/>
    </row>
    <row r="1107" spans="15:18">
      <c r="O1107" s="210"/>
      <c r="P1107" s="210"/>
      <c r="Q1107" s="210"/>
      <c r="R1107" s="210"/>
    </row>
    <row r="1108" spans="15:18">
      <c r="O1108" s="210"/>
      <c r="P1108" s="210"/>
      <c r="Q1108" s="210"/>
      <c r="R1108" s="210"/>
    </row>
    <row r="1109" spans="15:18">
      <c r="O1109" s="210"/>
      <c r="P1109" s="210"/>
      <c r="Q1109" s="210"/>
      <c r="R1109" s="210"/>
    </row>
    <row r="1110" spans="15:18">
      <c r="O1110" s="210"/>
      <c r="P1110" s="210"/>
      <c r="Q1110" s="210"/>
      <c r="R1110" s="210"/>
    </row>
    <row r="1111" spans="15:18">
      <c r="O1111" s="210"/>
      <c r="P1111" s="210"/>
      <c r="Q1111" s="210"/>
      <c r="R1111" s="210"/>
    </row>
    <row r="1112" spans="15:18">
      <c r="O1112" s="210"/>
      <c r="P1112" s="210"/>
      <c r="Q1112" s="210"/>
      <c r="R1112" s="210"/>
    </row>
    <row r="1113" spans="15:18">
      <c r="O1113" s="210"/>
      <c r="P1113" s="210"/>
      <c r="Q1113" s="210"/>
      <c r="R1113" s="210"/>
    </row>
    <row r="1114" spans="15:18">
      <c r="O1114" s="210"/>
      <c r="P1114" s="210"/>
      <c r="Q1114" s="210"/>
      <c r="R1114" s="210"/>
    </row>
    <row r="1115" spans="15:18">
      <c r="O1115" s="210"/>
      <c r="P1115" s="210"/>
      <c r="Q1115" s="210"/>
      <c r="R1115" s="210"/>
    </row>
    <row r="1116" spans="15:18">
      <c r="O1116" s="210"/>
      <c r="P1116" s="210"/>
      <c r="Q1116" s="210"/>
      <c r="R1116" s="210"/>
    </row>
    <row r="1117" spans="15:18">
      <c r="O1117" s="210"/>
      <c r="P1117" s="210"/>
      <c r="Q1117" s="210"/>
      <c r="R1117" s="210"/>
    </row>
    <row r="1118" spans="15:18">
      <c r="O1118" s="210"/>
      <c r="P1118" s="210"/>
      <c r="Q1118" s="210"/>
      <c r="R1118" s="210"/>
    </row>
    <row r="1119" spans="15:18">
      <c r="O1119" s="210"/>
      <c r="P1119" s="210"/>
      <c r="Q1119" s="210"/>
      <c r="R1119" s="210"/>
    </row>
    <row r="1120" spans="15:18">
      <c r="O1120" s="210"/>
      <c r="P1120" s="210"/>
      <c r="Q1120" s="210"/>
      <c r="R1120" s="210"/>
    </row>
    <row r="1121" spans="15:18">
      <c r="O1121" s="210"/>
      <c r="P1121" s="210"/>
      <c r="Q1121" s="210"/>
      <c r="R1121" s="210"/>
    </row>
    <row r="1122" spans="15:18">
      <c r="O1122" s="210"/>
      <c r="P1122" s="210"/>
      <c r="Q1122" s="210"/>
      <c r="R1122" s="210"/>
    </row>
    <row r="1123" spans="15:18">
      <c r="O1123" s="210"/>
      <c r="P1123" s="210"/>
      <c r="Q1123" s="210"/>
      <c r="R1123" s="210"/>
    </row>
    <row r="1124" spans="15:18">
      <c r="O1124" s="210"/>
      <c r="P1124" s="210"/>
      <c r="Q1124" s="210"/>
      <c r="R1124" s="210"/>
    </row>
    <row r="1125" spans="15:18">
      <c r="O1125" s="210"/>
      <c r="P1125" s="210"/>
      <c r="Q1125" s="210"/>
      <c r="R1125" s="210"/>
    </row>
    <row r="1126" spans="15:18">
      <c r="O1126" s="210"/>
      <c r="P1126" s="210"/>
      <c r="Q1126" s="210"/>
      <c r="R1126" s="210"/>
    </row>
    <row r="1127" spans="15:18">
      <c r="O1127" s="210"/>
      <c r="P1127" s="210"/>
      <c r="Q1127" s="210"/>
      <c r="R1127" s="210"/>
    </row>
    <row r="1128" spans="15:18">
      <c r="O1128" s="210"/>
      <c r="P1128" s="210"/>
      <c r="Q1128" s="210"/>
      <c r="R1128" s="210"/>
    </row>
    <row r="1129" spans="15:18">
      <c r="O1129" s="210"/>
      <c r="P1129" s="210"/>
      <c r="Q1129" s="210"/>
      <c r="R1129" s="210"/>
    </row>
    <row r="1130" spans="15:18">
      <c r="O1130" s="210"/>
      <c r="P1130" s="210"/>
      <c r="Q1130" s="210"/>
      <c r="R1130" s="210"/>
    </row>
    <row r="1131" spans="15:18">
      <c r="O1131" s="210"/>
      <c r="P1131" s="210"/>
      <c r="Q1131" s="210"/>
      <c r="R1131" s="210"/>
    </row>
    <row r="1132" spans="15:18">
      <c r="O1132" s="210"/>
      <c r="P1132" s="210"/>
      <c r="Q1132" s="210"/>
      <c r="R1132" s="210"/>
    </row>
    <row r="1133" spans="15:18">
      <c r="O1133" s="210"/>
      <c r="P1133" s="210"/>
      <c r="Q1133" s="210"/>
      <c r="R1133" s="210"/>
    </row>
    <row r="1134" spans="15:18">
      <c r="O1134" s="210"/>
      <c r="P1134" s="210"/>
      <c r="Q1134" s="210"/>
      <c r="R1134" s="210"/>
    </row>
    <row r="1135" spans="15:18">
      <c r="O1135" s="210"/>
      <c r="P1135" s="210"/>
      <c r="Q1135" s="210"/>
      <c r="R1135" s="210"/>
    </row>
    <row r="1136" spans="15:18">
      <c r="O1136" s="210"/>
      <c r="P1136" s="210"/>
      <c r="Q1136" s="210"/>
      <c r="R1136" s="210"/>
    </row>
    <row r="1137" spans="15:18">
      <c r="O1137" s="210"/>
      <c r="P1137" s="210"/>
      <c r="Q1137" s="210"/>
      <c r="R1137" s="210"/>
    </row>
    <row r="1138" spans="15:18">
      <c r="O1138" s="210"/>
      <c r="P1138" s="210"/>
      <c r="Q1138" s="210"/>
      <c r="R1138" s="210"/>
    </row>
    <row r="1139" spans="15:18">
      <c r="O1139" s="210"/>
      <c r="P1139" s="210"/>
      <c r="Q1139" s="210"/>
      <c r="R1139" s="210"/>
    </row>
    <row r="1140" spans="15:18">
      <c r="O1140" s="210"/>
      <c r="P1140" s="210"/>
      <c r="Q1140" s="210"/>
      <c r="R1140" s="210"/>
    </row>
    <row r="1141" spans="15:18">
      <c r="O1141" s="210"/>
      <c r="P1141" s="210"/>
      <c r="Q1141" s="210"/>
      <c r="R1141" s="210"/>
    </row>
    <row r="1142" spans="15:18">
      <c r="O1142" s="210"/>
      <c r="P1142" s="210"/>
      <c r="Q1142" s="210"/>
      <c r="R1142" s="210"/>
    </row>
    <row r="1143" spans="15:18">
      <c r="O1143" s="210"/>
      <c r="P1143" s="210"/>
      <c r="Q1143" s="210"/>
      <c r="R1143" s="210"/>
    </row>
    <row r="1144" spans="15:18">
      <c r="O1144" s="210"/>
      <c r="P1144" s="210"/>
      <c r="Q1144" s="210"/>
      <c r="R1144" s="210"/>
    </row>
    <row r="1145" spans="15:18">
      <c r="O1145" s="210"/>
      <c r="P1145" s="210"/>
      <c r="Q1145" s="210"/>
      <c r="R1145" s="210"/>
    </row>
    <row r="1146" spans="15:18">
      <c r="O1146" s="210"/>
      <c r="P1146" s="210"/>
      <c r="Q1146" s="210"/>
      <c r="R1146" s="210"/>
    </row>
    <row r="1147" spans="15:18">
      <c r="O1147" s="210"/>
      <c r="P1147" s="210"/>
      <c r="Q1147" s="210"/>
      <c r="R1147" s="210"/>
    </row>
    <row r="1148" spans="15:18">
      <c r="O1148" s="210"/>
      <c r="P1148" s="210"/>
      <c r="Q1148" s="210"/>
      <c r="R1148" s="210"/>
    </row>
    <row r="1149" spans="15:18">
      <c r="O1149" s="210"/>
      <c r="P1149" s="210"/>
      <c r="Q1149" s="210"/>
      <c r="R1149" s="210"/>
    </row>
    <row r="1150" spans="15:18">
      <c r="O1150" s="210"/>
      <c r="P1150" s="210"/>
      <c r="Q1150" s="210"/>
      <c r="R1150" s="210"/>
    </row>
    <row r="1151" spans="15:18">
      <c r="O1151" s="210"/>
      <c r="P1151" s="210"/>
      <c r="Q1151" s="210"/>
      <c r="R1151" s="210"/>
    </row>
    <row r="1152" spans="15:18">
      <c r="O1152" s="210"/>
      <c r="P1152" s="210"/>
      <c r="Q1152" s="210"/>
      <c r="R1152" s="210"/>
    </row>
    <row r="1153" spans="15:18">
      <c r="O1153" s="210"/>
      <c r="P1153" s="210"/>
      <c r="Q1153" s="210"/>
      <c r="R1153" s="210"/>
    </row>
    <row r="1154" spans="15:18">
      <c r="O1154" s="210"/>
      <c r="P1154" s="210"/>
      <c r="Q1154" s="210"/>
      <c r="R1154" s="210"/>
    </row>
    <row r="1155" spans="15:18">
      <c r="O1155" s="210"/>
      <c r="P1155" s="210"/>
      <c r="Q1155" s="210"/>
      <c r="R1155" s="210"/>
    </row>
    <row r="1156" spans="15:18">
      <c r="O1156" s="210"/>
      <c r="P1156" s="210"/>
      <c r="Q1156" s="210"/>
      <c r="R1156" s="210"/>
    </row>
    <row r="1157" spans="15:18">
      <c r="O1157" s="210"/>
      <c r="P1157" s="210"/>
      <c r="Q1157" s="210"/>
      <c r="R1157" s="210"/>
    </row>
    <row r="1158" spans="15:18">
      <c r="O1158" s="210"/>
      <c r="P1158" s="210"/>
      <c r="Q1158" s="210"/>
      <c r="R1158" s="210"/>
    </row>
    <row r="1159" spans="15:18">
      <c r="O1159" s="210"/>
      <c r="P1159" s="210"/>
      <c r="Q1159" s="210"/>
      <c r="R1159" s="210"/>
    </row>
    <row r="1160" spans="15:18">
      <c r="O1160" s="210"/>
      <c r="P1160" s="210"/>
      <c r="Q1160" s="210"/>
      <c r="R1160" s="210"/>
    </row>
    <row r="1161" spans="15:18">
      <c r="O1161" s="210"/>
      <c r="P1161" s="210"/>
      <c r="Q1161" s="210"/>
      <c r="R1161" s="210"/>
    </row>
    <row r="1162" spans="15:18">
      <c r="O1162" s="210"/>
      <c r="P1162" s="210"/>
      <c r="Q1162" s="210"/>
      <c r="R1162" s="210"/>
    </row>
    <row r="1163" spans="15:18">
      <c r="O1163" s="210"/>
      <c r="P1163" s="210"/>
      <c r="Q1163" s="210"/>
      <c r="R1163" s="210"/>
    </row>
    <row r="1164" spans="15:18">
      <c r="O1164" s="210"/>
      <c r="P1164" s="210"/>
      <c r="Q1164" s="210"/>
      <c r="R1164" s="210"/>
    </row>
    <row r="1165" spans="15:18">
      <c r="O1165" s="210"/>
      <c r="P1165" s="210"/>
      <c r="Q1165" s="210"/>
      <c r="R1165" s="210"/>
    </row>
    <row r="1166" spans="15:18">
      <c r="O1166" s="210"/>
      <c r="P1166" s="210"/>
      <c r="Q1166" s="210"/>
      <c r="R1166" s="210"/>
    </row>
    <row r="1167" spans="15:18">
      <c r="O1167" s="210"/>
      <c r="P1167" s="210"/>
      <c r="Q1167" s="210"/>
      <c r="R1167" s="210"/>
    </row>
    <row r="1168" spans="15:18">
      <c r="O1168" s="210"/>
      <c r="P1168" s="210"/>
      <c r="Q1168" s="210"/>
      <c r="R1168" s="210"/>
    </row>
    <row r="1169" spans="15:18">
      <c r="O1169" s="210"/>
      <c r="P1169" s="210"/>
      <c r="Q1169" s="210"/>
      <c r="R1169" s="210"/>
    </row>
    <row r="1170" spans="15:18">
      <c r="O1170" s="210"/>
      <c r="P1170" s="210"/>
      <c r="Q1170" s="210"/>
      <c r="R1170" s="210"/>
    </row>
    <row r="1171" spans="15:18">
      <c r="O1171" s="210"/>
      <c r="P1171" s="210"/>
      <c r="Q1171" s="210"/>
      <c r="R1171" s="210"/>
    </row>
    <row r="1172" spans="15:18">
      <c r="O1172" s="210"/>
      <c r="P1172" s="210"/>
      <c r="Q1172" s="210"/>
      <c r="R1172" s="210"/>
    </row>
    <row r="1173" spans="15:18">
      <c r="O1173" s="210"/>
      <c r="P1173" s="210"/>
      <c r="Q1173" s="210"/>
      <c r="R1173" s="210"/>
    </row>
    <row r="1174" spans="15:18">
      <c r="O1174" s="210"/>
      <c r="P1174" s="210"/>
      <c r="Q1174" s="210"/>
      <c r="R1174" s="210"/>
    </row>
    <row r="1175" spans="15:18">
      <c r="O1175" s="210"/>
      <c r="P1175" s="210"/>
      <c r="Q1175" s="210"/>
      <c r="R1175" s="210"/>
    </row>
    <row r="1176" spans="15:18">
      <c r="O1176" s="210"/>
      <c r="P1176" s="210"/>
      <c r="Q1176" s="210"/>
      <c r="R1176" s="210"/>
    </row>
    <row r="1177" spans="15:18">
      <c r="O1177" s="210"/>
      <c r="P1177" s="210"/>
      <c r="Q1177" s="210"/>
      <c r="R1177" s="210"/>
    </row>
    <row r="1178" spans="15:18">
      <c r="O1178" s="210"/>
      <c r="P1178" s="210"/>
      <c r="Q1178" s="210"/>
      <c r="R1178" s="210"/>
    </row>
    <row r="1179" spans="15:18">
      <c r="O1179" s="210"/>
      <c r="P1179" s="210"/>
      <c r="Q1179" s="210"/>
      <c r="R1179" s="210"/>
    </row>
    <row r="1180" spans="15:18">
      <c r="O1180" s="210"/>
      <c r="P1180" s="210"/>
      <c r="Q1180" s="210"/>
      <c r="R1180" s="210"/>
    </row>
    <row r="1181" spans="15:18">
      <c r="O1181" s="210"/>
      <c r="P1181" s="210"/>
      <c r="Q1181" s="210"/>
      <c r="R1181" s="210"/>
    </row>
    <row r="1182" spans="15:18">
      <c r="O1182" s="210"/>
      <c r="P1182" s="210"/>
      <c r="Q1182" s="210"/>
      <c r="R1182" s="210"/>
    </row>
    <row r="1183" spans="15:18">
      <c r="O1183" s="210"/>
      <c r="P1183" s="210"/>
      <c r="Q1183" s="210"/>
      <c r="R1183" s="210"/>
    </row>
    <row r="1184" spans="15:18">
      <c r="O1184" s="210"/>
      <c r="P1184" s="210"/>
      <c r="Q1184" s="210"/>
      <c r="R1184" s="210"/>
    </row>
    <row r="1185" spans="15:18">
      <c r="O1185" s="210"/>
      <c r="P1185" s="210"/>
      <c r="Q1185" s="210"/>
      <c r="R1185" s="210"/>
    </row>
    <row r="1186" spans="15:18">
      <c r="O1186" s="210"/>
      <c r="P1186" s="210"/>
      <c r="Q1186" s="210"/>
      <c r="R1186" s="210"/>
    </row>
    <row r="1187" spans="15:18">
      <c r="O1187" s="210"/>
      <c r="P1187" s="210"/>
      <c r="Q1187" s="210"/>
      <c r="R1187" s="210"/>
    </row>
    <row r="1188" spans="15:18">
      <c r="O1188" s="210"/>
      <c r="P1188" s="210"/>
      <c r="Q1188" s="210"/>
      <c r="R1188" s="210"/>
    </row>
    <row r="1189" spans="15:18">
      <c r="O1189" s="210"/>
      <c r="P1189" s="210"/>
      <c r="Q1189" s="210"/>
      <c r="R1189" s="210"/>
    </row>
    <row r="1190" spans="15:18">
      <c r="O1190" s="210"/>
      <c r="P1190" s="210"/>
      <c r="Q1190" s="210"/>
      <c r="R1190" s="210"/>
    </row>
    <row r="1191" spans="15:18">
      <c r="O1191" s="210"/>
      <c r="P1191" s="210"/>
      <c r="Q1191" s="210"/>
      <c r="R1191" s="210"/>
    </row>
    <row r="1192" spans="15:18">
      <c r="O1192" s="210"/>
      <c r="P1192" s="210"/>
      <c r="Q1192" s="210"/>
      <c r="R1192" s="210"/>
    </row>
    <row r="1193" spans="15:18">
      <c r="O1193" s="210"/>
      <c r="P1193" s="210"/>
      <c r="Q1193" s="210"/>
      <c r="R1193" s="210"/>
    </row>
    <row r="1194" spans="15:18">
      <c r="O1194" s="210"/>
      <c r="P1194" s="210"/>
      <c r="Q1194" s="210"/>
      <c r="R1194" s="210"/>
    </row>
    <row r="1195" spans="15:18">
      <c r="O1195" s="210"/>
      <c r="P1195" s="210"/>
      <c r="Q1195" s="210"/>
      <c r="R1195" s="210"/>
    </row>
    <row r="1196" spans="15:18">
      <c r="O1196" s="210"/>
      <c r="P1196" s="210"/>
      <c r="Q1196" s="210"/>
      <c r="R1196" s="210"/>
    </row>
    <row r="1197" spans="15:18">
      <c r="O1197" s="210"/>
      <c r="P1197" s="210"/>
      <c r="Q1197" s="210"/>
      <c r="R1197" s="210"/>
    </row>
    <row r="1198" spans="15:18">
      <c r="O1198" s="210"/>
      <c r="P1198" s="210"/>
      <c r="Q1198" s="210"/>
      <c r="R1198" s="210"/>
    </row>
    <row r="1199" spans="15:18">
      <c r="O1199" s="210"/>
      <c r="P1199" s="210"/>
      <c r="Q1199" s="210"/>
      <c r="R1199" s="210"/>
    </row>
    <row r="1200" spans="15:18">
      <c r="O1200" s="210"/>
      <c r="P1200" s="210"/>
      <c r="Q1200" s="210"/>
      <c r="R1200" s="210"/>
    </row>
    <row r="1201" spans="15:18">
      <c r="O1201" s="210"/>
      <c r="P1201" s="210"/>
      <c r="Q1201" s="210"/>
      <c r="R1201" s="210"/>
    </row>
    <row r="1202" spans="15:18">
      <c r="O1202" s="210"/>
      <c r="P1202" s="210"/>
      <c r="Q1202" s="210"/>
      <c r="R1202" s="210"/>
    </row>
    <row r="1203" spans="15:18">
      <c r="O1203" s="210"/>
      <c r="P1203" s="210"/>
      <c r="Q1203" s="210"/>
      <c r="R1203" s="210"/>
    </row>
    <row r="1204" spans="15:18">
      <c r="O1204" s="210"/>
      <c r="P1204" s="210"/>
      <c r="Q1204" s="210"/>
      <c r="R1204" s="210"/>
    </row>
    <row r="1205" spans="15:18">
      <c r="O1205" s="210"/>
      <c r="P1205" s="210"/>
      <c r="Q1205" s="210"/>
      <c r="R1205" s="210"/>
    </row>
    <row r="1206" spans="15:18">
      <c r="O1206" s="210"/>
      <c r="P1206" s="210"/>
      <c r="Q1206" s="210"/>
      <c r="R1206" s="210"/>
    </row>
    <row r="1207" spans="15:18">
      <c r="O1207" s="210"/>
      <c r="P1207" s="210"/>
      <c r="Q1207" s="210"/>
      <c r="R1207" s="210"/>
    </row>
    <row r="1208" spans="15:18">
      <c r="O1208" s="210"/>
      <c r="P1208" s="210"/>
      <c r="Q1208" s="210"/>
      <c r="R1208" s="210"/>
    </row>
    <row r="1209" spans="15:18">
      <c r="O1209" s="210"/>
      <c r="P1209" s="210"/>
      <c r="Q1209" s="210"/>
      <c r="R1209" s="210"/>
    </row>
    <row r="1210" spans="15:18">
      <c r="O1210" s="210"/>
      <c r="P1210" s="210"/>
      <c r="Q1210" s="210"/>
      <c r="R1210" s="210"/>
    </row>
    <row r="1211" spans="15:18">
      <c r="O1211" s="210"/>
      <c r="P1211" s="210"/>
      <c r="Q1211" s="210"/>
      <c r="R1211" s="210"/>
    </row>
    <row r="1212" spans="15:18">
      <c r="O1212" s="210"/>
      <c r="P1212" s="210"/>
      <c r="Q1212" s="210"/>
      <c r="R1212" s="210"/>
    </row>
    <row r="1213" spans="15:18">
      <c r="O1213" s="210"/>
      <c r="P1213" s="210"/>
      <c r="Q1213" s="210"/>
      <c r="R1213" s="210"/>
    </row>
    <row r="1214" spans="15:18">
      <c r="O1214" s="210"/>
      <c r="P1214" s="210"/>
      <c r="Q1214" s="210"/>
      <c r="R1214" s="210"/>
    </row>
    <row r="1215" spans="15:18">
      <c r="O1215" s="210"/>
      <c r="P1215" s="210"/>
      <c r="Q1215" s="210"/>
      <c r="R1215" s="210"/>
    </row>
    <row r="1216" spans="15:18">
      <c r="O1216" s="210"/>
      <c r="P1216" s="210"/>
      <c r="Q1216" s="210"/>
      <c r="R1216" s="210"/>
    </row>
    <row r="1217" spans="15:18">
      <c r="O1217" s="210"/>
      <c r="P1217" s="210"/>
      <c r="Q1217" s="210"/>
      <c r="R1217" s="210"/>
    </row>
    <row r="1218" spans="15:18">
      <c r="O1218" s="210"/>
      <c r="P1218" s="210"/>
      <c r="Q1218" s="210"/>
      <c r="R1218" s="210"/>
    </row>
    <row r="1219" spans="15:18">
      <c r="O1219" s="210"/>
      <c r="P1219" s="210"/>
      <c r="Q1219" s="210"/>
      <c r="R1219" s="210"/>
    </row>
    <row r="1220" spans="15:18">
      <c r="O1220" s="210"/>
      <c r="P1220" s="210"/>
      <c r="Q1220" s="210"/>
      <c r="R1220" s="210"/>
    </row>
    <row r="1221" spans="15:18">
      <c r="O1221" s="210"/>
      <c r="P1221" s="210"/>
      <c r="Q1221" s="210"/>
      <c r="R1221" s="210"/>
    </row>
    <row r="1222" spans="15:18">
      <c r="O1222" s="210"/>
      <c r="P1222" s="210"/>
      <c r="Q1222" s="210"/>
      <c r="R1222" s="210"/>
    </row>
    <row r="1223" spans="15:18">
      <c r="O1223" s="210"/>
      <c r="P1223" s="210"/>
      <c r="Q1223" s="210"/>
      <c r="R1223" s="210"/>
    </row>
    <row r="1224" spans="15:18">
      <c r="O1224" s="210"/>
      <c r="P1224" s="210"/>
      <c r="Q1224" s="210"/>
      <c r="R1224" s="210"/>
    </row>
    <row r="1225" spans="15:18">
      <c r="O1225" s="210"/>
      <c r="P1225" s="210"/>
      <c r="Q1225" s="210"/>
      <c r="R1225" s="210"/>
    </row>
    <row r="1226" spans="15:18">
      <c r="O1226" s="210"/>
      <c r="P1226" s="210"/>
      <c r="Q1226" s="210"/>
      <c r="R1226" s="210"/>
    </row>
    <row r="1227" spans="15:18">
      <c r="O1227" s="210"/>
      <c r="P1227" s="210"/>
      <c r="Q1227" s="210"/>
      <c r="R1227" s="210"/>
    </row>
    <row r="1228" spans="15:18">
      <c r="O1228" s="210"/>
      <c r="P1228" s="210"/>
      <c r="Q1228" s="210"/>
      <c r="R1228" s="210"/>
    </row>
    <row r="1229" spans="15:18">
      <c r="O1229" s="210"/>
      <c r="P1229" s="210"/>
      <c r="Q1229" s="210"/>
      <c r="R1229" s="210"/>
    </row>
    <row r="1230" spans="15:18">
      <c r="O1230" s="210"/>
      <c r="P1230" s="210"/>
      <c r="Q1230" s="210"/>
      <c r="R1230" s="210"/>
    </row>
    <row r="1231" spans="15:18">
      <c r="O1231" s="210"/>
      <c r="P1231" s="210"/>
      <c r="Q1231" s="210"/>
      <c r="R1231" s="210"/>
    </row>
    <row r="1232" spans="15:18">
      <c r="O1232" s="210"/>
      <c r="P1232" s="210"/>
      <c r="Q1232" s="210"/>
      <c r="R1232" s="210"/>
    </row>
    <row r="1233" spans="15:18">
      <c r="O1233" s="210"/>
      <c r="P1233" s="210"/>
      <c r="Q1233" s="210"/>
      <c r="R1233" s="210"/>
    </row>
    <row r="1234" spans="15:18">
      <c r="O1234" s="210"/>
      <c r="P1234" s="210"/>
      <c r="Q1234" s="210"/>
      <c r="R1234" s="210"/>
    </row>
    <row r="1235" spans="15:18">
      <c r="O1235" s="210"/>
      <c r="P1235" s="210"/>
      <c r="Q1235" s="210"/>
      <c r="R1235" s="210"/>
    </row>
    <row r="1236" spans="15:18">
      <c r="O1236" s="210"/>
      <c r="P1236" s="210"/>
      <c r="Q1236" s="210"/>
      <c r="R1236" s="210"/>
    </row>
    <row r="1237" spans="15:18">
      <c r="O1237" s="210"/>
      <c r="P1237" s="210"/>
      <c r="Q1237" s="210"/>
      <c r="R1237" s="210"/>
    </row>
    <row r="1238" spans="15:18">
      <c r="O1238" s="210"/>
      <c r="P1238" s="210"/>
      <c r="Q1238" s="210"/>
      <c r="R1238" s="210"/>
    </row>
    <row r="1239" spans="15:18">
      <c r="O1239" s="210"/>
      <c r="P1239" s="210"/>
      <c r="Q1239" s="210"/>
      <c r="R1239" s="210"/>
    </row>
    <row r="1240" spans="15:18">
      <c r="O1240" s="210"/>
      <c r="P1240" s="210"/>
      <c r="Q1240" s="210"/>
      <c r="R1240" s="210"/>
    </row>
    <row r="1241" spans="15:18">
      <c r="O1241" s="210"/>
      <c r="P1241" s="210"/>
      <c r="Q1241" s="210"/>
      <c r="R1241" s="210"/>
    </row>
    <row r="1242" spans="15:18">
      <c r="O1242" s="210"/>
      <c r="P1242" s="210"/>
      <c r="Q1242" s="210"/>
      <c r="R1242" s="210"/>
    </row>
    <row r="1243" spans="15:18">
      <c r="O1243" s="210"/>
      <c r="P1243" s="210"/>
      <c r="Q1243" s="210"/>
      <c r="R1243" s="210"/>
    </row>
    <row r="1244" spans="15:18">
      <c r="O1244" s="210"/>
      <c r="P1244" s="210"/>
      <c r="Q1244" s="210"/>
      <c r="R1244" s="210"/>
    </row>
    <row r="1245" spans="15:18">
      <c r="O1245" s="210"/>
      <c r="P1245" s="210"/>
      <c r="Q1245" s="210"/>
      <c r="R1245" s="210"/>
    </row>
    <row r="1246" spans="15:18">
      <c r="O1246" s="210"/>
      <c r="P1246" s="210"/>
      <c r="Q1246" s="210"/>
      <c r="R1246" s="210"/>
    </row>
    <row r="1247" spans="15:18">
      <c r="O1247" s="210"/>
      <c r="P1247" s="210"/>
      <c r="Q1247" s="210"/>
      <c r="R1247" s="210"/>
    </row>
    <row r="1248" spans="15:18">
      <c r="O1248" s="210"/>
      <c r="P1248" s="210"/>
      <c r="Q1248" s="210"/>
      <c r="R1248" s="210"/>
    </row>
    <row r="1249" spans="15:18">
      <c r="O1249" s="210"/>
      <c r="P1249" s="210"/>
      <c r="Q1249" s="210"/>
      <c r="R1249" s="210"/>
    </row>
    <row r="1250" spans="15:18">
      <c r="O1250" s="210"/>
      <c r="P1250" s="210"/>
      <c r="Q1250" s="210"/>
      <c r="R1250" s="210"/>
    </row>
    <row r="1251" spans="15:18">
      <c r="O1251" s="210"/>
      <c r="P1251" s="210"/>
      <c r="Q1251" s="210"/>
      <c r="R1251" s="210"/>
    </row>
    <row r="1252" spans="15:18">
      <c r="O1252" s="210"/>
      <c r="P1252" s="210"/>
      <c r="Q1252" s="210"/>
      <c r="R1252" s="210"/>
    </row>
    <row r="1253" spans="15:18">
      <c r="O1253" s="210"/>
      <c r="P1253" s="210"/>
      <c r="Q1253" s="210"/>
      <c r="R1253" s="210"/>
    </row>
    <row r="1254" spans="15:18">
      <c r="O1254" s="210"/>
      <c r="P1254" s="210"/>
      <c r="Q1254" s="210"/>
      <c r="R1254" s="210"/>
    </row>
    <row r="1255" spans="15:18">
      <c r="O1255" s="210"/>
      <c r="P1255" s="210"/>
      <c r="Q1255" s="210"/>
      <c r="R1255" s="210"/>
    </row>
    <row r="1256" spans="15:18">
      <c r="O1256" s="210"/>
      <c r="P1256" s="210"/>
      <c r="Q1256" s="210"/>
      <c r="R1256" s="210"/>
    </row>
    <row r="1257" spans="15:18">
      <c r="O1257" s="210"/>
      <c r="P1257" s="210"/>
      <c r="Q1257" s="210"/>
      <c r="R1257" s="210"/>
    </row>
    <row r="1258" spans="15:18">
      <c r="O1258" s="210"/>
      <c r="P1258" s="210"/>
      <c r="Q1258" s="210"/>
      <c r="R1258" s="210"/>
    </row>
    <row r="1259" spans="15:18">
      <c r="O1259" s="210"/>
      <c r="P1259" s="210"/>
      <c r="Q1259" s="210"/>
      <c r="R1259" s="210"/>
    </row>
    <row r="1260" spans="15:18">
      <c r="O1260" s="210"/>
      <c r="P1260" s="210"/>
      <c r="Q1260" s="210"/>
      <c r="R1260" s="210"/>
    </row>
    <row r="1261" spans="15:18">
      <c r="O1261" s="210"/>
      <c r="P1261" s="210"/>
      <c r="Q1261" s="210"/>
      <c r="R1261" s="210"/>
    </row>
    <row r="1262" spans="15:18">
      <c r="O1262" s="210"/>
      <c r="P1262" s="210"/>
      <c r="Q1262" s="210"/>
      <c r="R1262" s="210"/>
    </row>
    <row r="1263" spans="15:18">
      <c r="O1263" s="210"/>
      <c r="P1263" s="210"/>
      <c r="Q1263" s="210"/>
      <c r="R1263" s="210"/>
    </row>
    <row r="1264" spans="15:18">
      <c r="O1264" s="210"/>
      <c r="P1264" s="210"/>
      <c r="Q1264" s="210"/>
      <c r="R1264" s="210"/>
    </row>
    <row r="1265" spans="15:18">
      <c r="O1265" s="210"/>
      <c r="P1265" s="210"/>
      <c r="Q1265" s="210"/>
      <c r="R1265" s="210"/>
    </row>
    <row r="1266" spans="15:18">
      <c r="O1266" s="210"/>
      <c r="P1266" s="210"/>
      <c r="Q1266" s="210"/>
      <c r="R1266" s="210"/>
    </row>
    <row r="1267" spans="15:18">
      <c r="O1267" s="210"/>
      <c r="P1267" s="210"/>
      <c r="Q1267" s="210"/>
      <c r="R1267" s="210"/>
    </row>
    <row r="1268" spans="15:18">
      <c r="O1268" s="210"/>
      <c r="P1268" s="210"/>
      <c r="Q1268" s="210"/>
      <c r="R1268" s="210"/>
    </row>
    <row r="1269" spans="15:18">
      <c r="O1269" s="210"/>
      <c r="P1269" s="210"/>
      <c r="Q1269" s="210"/>
      <c r="R1269" s="210"/>
    </row>
    <row r="1270" spans="15:18">
      <c r="O1270" s="210"/>
      <c r="P1270" s="210"/>
      <c r="Q1270" s="210"/>
      <c r="R1270" s="210"/>
    </row>
    <row r="1271" spans="15:18">
      <c r="O1271" s="210"/>
      <c r="P1271" s="210"/>
      <c r="Q1271" s="210"/>
      <c r="R1271" s="210"/>
    </row>
    <row r="1272" spans="15:18">
      <c r="O1272" s="210"/>
      <c r="P1272" s="210"/>
      <c r="Q1272" s="210"/>
      <c r="R1272" s="210"/>
    </row>
    <row r="1273" spans="15:18">
      <c r="O1273" s="210"/>
      <c r="P1273" s="210"/>
      <c r="Q1273" s="210"/>
      <c r="R1273" s="210"/>
    </row>
    <row r="1274" spans="15:18">
      <c r="O1274" s="210"/>
      <c r="P1274" s="210"/>
      <c r="Q1274" s="210"/>
      <c r="R1274" s="210"/>
    </row>
    <row r="1275" spans="15:18">
      <c r="O1275" s="210"/>
      <c r="P1275" s="210"/>
      <c r="Q1275" s="210"/>
      <c r="R1275" s="210"/>
    </row>
    <row r="1276" spans="15:18">
      <c r="O1276" s="210"/>
      <c r="P1276" s="210"/>
      <c r="Q1276" s="210"/>
      <c r="R1276" s="210"/>
    </row>
    <row r="1277" spans="15:18">
      <c r="O1277" s="210"/>
      <c r="P1277" s="210"/>
      <c r="Q1277" s="210"/>
      <c r="R1277" s="210"/>
    </row>
    <row r="1278" spans="15:18">
      <c r="O1278" s="210"/>
      <c r="P1278" s="210"/>
      <c r="Q1278" s="210"/>
      <c r="R1278" s="210"/>
    </row>
    <row r="1279" spans="15:18">
      <c r="O1279" s="210"/>
      <c r="P1279" s="210"/>
      <c r="Q1279" s="210"/>
      <c r="R1279" s="210"/>
    </row>
    <row r="1280" spans="15:18">
      <c r="O1280" s="210"/>
      <c r="P1280" s="210"/>
      <c r="Q1280" s="210"/>
      <c r="R1280" s="210"/>
    </row>
    <row r="1281" spans="15:18">
      <c r="O1281" s="210"/>
      <c r="P1281" s="210"/>
      <c r="Q1281" s="210"/>
      <c r="R1281" s="210"/>
    </row>
    <row r="1282" spans="15:18">
      <c r="O1282" s="210"/>
      <c r="P1282" s="210"/>
      <c r="Q1282" s="210"/>
      <c r="R1282" s="210"/>
    </row>
    <row r="1283" spans="15:18">
      <c r="O1283" s="210"/>
      <c r="P1283" s="210"/>
      <c r="Q1283" s="210"/>
      <c r="R1283" s="210"/>
    </row>
    <row r="1284" spans="15:18">
      <c r="O1284" s="210"/>
      <c r="P1284" s="210"/>
      <c r="Q1284" s="210"/>
      <c r="R1284" s="210"/>
    </row>
    <row r="1285" spans="15:18">
      <c r="O1285" s="210"/>
      <c r="P1285" s="210"/>
      <c r="Q1285" s="210"/>
      <c r="R1285" s="210"/>
    </row>
    <row r="1286" spans="15:18">
      <c r="O1286" s="210"/>
      <c r="P1286" s="210"/>
      <c r="Q1286" s="210"/>
      <c r="R1286" s="210"/>
    </row>
    <row r="1287" spans="15:18">
      <c r="O1287" s="210"/>
      <c r="P1287" s="210"/>
      <c r="Q1287" s="210"/>
      <c r="R1287" s="210"/>
    </row>
    <row r="1288" spans="15:18">
      <c r="O1288" s="210"/>
      <c r="P1288" s="210"/>
      <c r="Q1288" s="210"/>
      <c r="R1288" s="210"/>
    </row>
    <row r="1289" spans="15:18">
      <c r="O1289" s="210"/>
      <c r="P1289" s="210"/>
      <c r="Q1289" s="210"/>
      <c r="R1289" s="210"/>
    </row>
    <row r="1290" spans="15:18">
      <c r="O1290" s="210"/>
      <c r="P1290" s="210"/>
      <c r="Q1290" s="210"/>
      <c r="R1290" s="210"/>
    </row>
    <row r="1291" spans="15:18">
      <c r="O1291" s="210"/>
      <c r="P1291" s="210"/>
      <c r="Q1291" s="210"/>
      <c r="R1291" s="210"/>
    </row>
    <row r="1292" spans="15:18">
      <c r="O1292" s="210"/>
      <c r="P1292" s="210"/>
      <c r="Q1292" s="210"/>
      <c r="R1292" s="210"/>
    </row>
    <row r="1293" spans="15:18">
      <c r="O1293" s="210"/>
      <c r="P1293" s="210"/>
      <c r="Q1293" s="210"/>
      <c r="R1293" s="210"/>
    </row>
    <row r="1294" spans="15:18">
      <c r="O1294" s="210"/>
      <c r="P1294" s="210"/>
      <c r="Q1294" s="210"/>
      <c r="R1294" s="210"/>
    </row>
    <row r="1295" spans="15:18">
      <c r="O1295" s="210"/>
      <c r="P1295" s="210"/>
      <c r="Q1295" s="210"/>
      <c r="R1295" s="210"/>
    </row>
    <row r="1296" spans="15:18">
      <c r="O1296" s="210"/>
      <c r="P1296" s="210"/>
      <c r="Q1296" s="210"/>
      <c r="R1296" s="210"/>
    </row>
    <row r="1297" spans="15:18">
      <c r="O1297" s="210"/>
      <c r="P1297" s="210"/>
      <c r="Q1297" s="210"/>
      <c r="R1297" s="210"/>
    </row>
    <row r="1298" spans="15:18">
      <c r="O1298" s="210"/>
      <c r="P1298" s="210"/>
      <c r="Q1298" s="210"/>
      <c r="R1298" s="210"/>
    </row>
    <row r="1299" spans="15:18">
      <c r="O1299" s="210"/>
      <c r="P1299" s="210"/>
      <c r="Q1299" s="210"/>
      <c r="R1299" s="210"/>
    </row>
    <row r="1300" spans="15:18">
      <c r="O1300" s="210"/>
      <c r="P1300" s="210"/>
      <c r="Q1300" s="210"/>
      <c r="R1300" s="210"/>
    </row>
    <row r="1301" spans="15:18">
      <c r="O1301" s="210"/>
      <c r="P1301" s="210"/>
      <c r="Q1301" s="210"/>
      <c r="R1301" s="210"/>
    </row>
    <row r="1302" spans="15:18">
      <c r="O1302" s="210"/>
      <c r="P1302" s="210"/>
      <c r="Q1302" s="210"/>
      <c r="R1302" s="210"/>
    </row>
    <row r="1303" spans="15:18">
      <c r="O1303" s="210"/>
      <c r="P1303" s="210"/>
      <c r="Q1303" s="210"/>
      <c r="R1303" s="210"/>
    </row>
    <row r="1304" spans="15:18">
      <c r="O1304" s="210"/>
      <c r="P1304" s="210"/>
      <c r="Q1304" s="210"/>
      <c r="R1304" s="210"/>
    </row>
    <row r="1305" spans="15:18">
      <c r="O1305" s="210"/>
      <c r="P1305" s="210"/>
      <c r="Q1305" s="210"/>
      <c r="R1305" s="210"/>
    </row>
    <row r="1306" spans="15:18">
      <c r="O1306" s="210"/>
      <c r="P1306" s="210"/>
      <c r="Q1306" s="210"/>
      <c r="R1306" s="210"/>
    </row>
    <row r="1307" spans="15:18">
      <c r="O1307" s="210"/>
      <c r="P1307" s="210"/>
      <c r="Q1307" s="210"/>
      <c r="R1307" s="210"/>
    </row>
    <row r="1308" spans="15:18">
      <c r="O1308" s="210"/>
      <c r="P1308" s="210"/>
      <c r="Q1308" s="210"/>
      <c r="R1308" s="210"/>
    </row>
    <row r="1309" spans="15:18">
      <c r="O1309" s="210"/>
      <c r="P1309" s="210"/>
      <c r="Q1309" s="210"/>
      <c r="R1309" s="210"/>
    </row>
    <row r="1310" spans="15:18">
      <c r="O1310" s="210"/>
      <c r="P1310" s="210"/>
      <c r="Q1310" s="210"/>
      <c r="R1310" s="210"/>
    </row>
    <row r="1311" spans="15:18">
      <c r="O1311" s="210"/>
      <c r="P1311" s="210"/>
      <c r="Q1311" s="210"/>
      <c r="R1311" s="210"/>
    </row>
    <row r="1312" spans="15:18">
      <c r="O1312" s="210"/>
      <c r="P1312" s="210"/>
      <c r="Q1312" s="210"/>
      <c r="R1312" s="210"/>
    </row>
    <row r="1313" spans="15:18">
      <c r="O1313" s="210"/>
      <c r="P1313" s="210"/>
      <c r="Q1313" s="210"/>
      <c r="R1313" s="210"/>
    </row>
    <row r="1314" spans="15:18">
      <c r="O1314" s="210"/>
      <c r="P1314" s="210"/>
      <c r="Q1314" s="210"/>
      <c r="R1314" s="210"/>
    </row>
    <row r="1315" spans="15:18">
      <c r="O1315" s="210"/>
      <c r="P1315" s="210"/>
      <c r="Q1315" s="210"/>
      <c r="R1315" s="210"/>
    </row>
    <row r="1316" spans="15:18">
      <c r="O1316" s="210"/>
      <c r="P1316" s="210"/>
      <c r="Q1316" s="210"/>
      <c r="R1316" s="210"/>
    </row>
    <row r="1317" spans="15:18">
      <c r="O1317" s="210"/>
      <c r="P1317" s="210"/>
      <c r="Q1317" s="210"/>
      <c r="R1317" s="210"/>
    </row>
    <row r="1318" spans="15:18">
      <c r="O1318" s="210"/>
      <c r="P1318" s="210"/>
      <c r="Q1318" s="210"/>
      <c r="R1318" s="210"/>
    </row>
    <row r="1319" spans="15:18">
      <c r="O1319" s="210"/>
      <c r="P1319" s="210"/>
      <c r="Q1319" s="210"/>
      <c r="R1319" s="210"/>
    </row>
    <row r="1320" spans="15:18">
      <c r="O1320" s="210"/>
      <c r="P1320" s="210"/>
      <c r="Q1320" s="210"/>
      <c r="R1320" s="210"/>
    </row>
    <row r="1321" spans="15:18">
      <c r="O1321" s="210"/>
      <c r="P1321" s="210"/>
      <c r="Q1321" s="210"/>
      <c r="R1321" s="210"/>
    </row>
    <row r="1322" spans="15:18">
      <c r="O1322" s="210"/>
      <c r="P1322" s="210"/>
      <c r="Q1322" s="210"/>
      <c r="R1322" s="210"/>
    </row>
    <row r="1323" spans="15:18">
      <c r="O1323" s="210"/>
      <c r="P1323" s="210"/>
      <c r="Q1323" s="210"/>
      <c r="R1323" s="210"/>
    </row>
    <row r="1324" spans="15:18">
      <c r="O1324" s="210"/>
      <c r="P1324" s="210"/>
      <c r="Q1324" s="210"/>
      <c r="R1324" s="210"/>
    </row>
    <row r="1325" spans="15:18">
      <c r="O1325" s="210"/>
      <c r="P1325" s="210"/>
      <c r="Q1325" s="210"/>
      <c r="R1325" s="210"/>
    </row>
    <row r="1326" spans="15:18">
      <c r="O1326" s="210"/>
      <c r="P1326" s="210"/>
      <c r="Q1326" s="210"/>
      <c r="R1326" s="210"/>
    </row>
    <row r="1327" spans="15:18">
      <c r="O1327" s="210"/>
      <c r="P1327" s="210"/>
      <c r="Q1327" s="210"/>
      <c r="R1327" s="210"/>
    </row>
    <row r="1328" spans="15:18">
      <c r="O1328" s="210"/>
      <c r="P1328" s="210"/>
      <c r="Q1328" s="210"/>
      <c r="R1328" s="210"/>
    </row>
    <row r="1329" spans="15:18">
      <c r="O1329" s="210"/>
      <c r="P1329" s="210"/>
      <c r="Q1329" s="210"/>
      <c r="R1329" s="210"/>
    </row>
    <row r="1330" spans="15:18">
      <c r="O1330" s="210"/>
      <c r="P1330" s="210"/>
      <c r="Q1330" s="210"/>
      <c r="R1330" s="210"/>
    </row>
    <row r="1331" spans="15:18">
      <c r="O1331" s="210"/>
      <c r="P1331" s="210"/>
      <c r="Q1331" s="210"/>
      <c r="R1331" s="210"/>
    </row>
    <row r="1332" spans="15:18">
      <c r="O1332" s="210"/>
      <c r="P1332" s="210"/>
      <c r="Q1332" s="210"/>
      <c r="R1332" s="210"/>
    </row>
    <row r="1333" spans="15:18">
      <c r="O1333" s="210"/>
      <c r="P1333" s="210"/>
      <c r="Q1333" s="210"/>
      <c r="R1333" s="210"/>
    </row>
    <row r="1334" spans="15:18">
      <c r="O1334" s="210"/>
      <c r="P1334" s="210"/>
      <c r="Q1334" s="210"/>
      <c r="R1334" s="210"/>
    </row>
    <row r="1335" spans="15:18">
      <c r="O1335" s="210"/>
      <c r="P1335" s="210"/>
      <c r="Q1335" s="210"/>
      <c r="R1335" s="210"/>
    </row>
    <row r="1336" spans="15:18">
      <c r="O1336" s="210"/>
      <c r="P1336" s="210"/>
      <c r="Q1336" s="210"/>
      <c r="R1336" s="210"/>
    </row>
    <row r="1337" spans="15:18">
      <c r="O1337" s="210"/>
      <c r="P1337" s="210"/>
      <c r="Q1337" s="210"/>
      <c r="R1337" s="210"/>
    </row>
    <row r="1338" spans="15:18">
      <c r="O1338" s="210"/>
      <c r="P1338" s="210"/>
      <c r="Q1338" s="210"/>
      <c r="R1338" s="210"/>
    </row>
    <row r="1339" spans="15:18">
      <c r="O1339" s="210"/>
      <c r="P1339" s="210"/>
      <c r="Q1339" s="210"/>
      <c r="R1339" s="210"/>
    </row>
    <row r="1340" spans="15:18">
      <c r="O1340" s="210"/>
      <c r="P1340" s="210"/>
      <c r="Q1340" s="210"/>
      <c r="R1340" s="210"/>
    </row>
    <row r="1341" spans="15:18">
      <c r="O1341" s="210"/>
      <c r="P1341" s="210"/>
      <c r="Q1341" s="210"/>
      <c r="R1341" s="210"/>
    </row>
    <row r="1342" spans="15:18">
      <c r="O1342" s="210"/>
      <c r="P1342" s="210"/>
      <c r="Q1342" s="210"/>
      <c r="R1342" s="210"/>
    </row>
    <row r="1343" spans="15:18">
      <c r="O1343" s="210"/>
      <c r="P1343" s="210"/>
      <c r="Q1343" s="210"/>
      <c r="R1343" s="210"/>
    </row>
    <row r="1344" spans="15:18">
      <c r="O1344" s="210"/>
      <c r="P1344" s="210"/>
      <c r="Q1344" s="210"/>
      <c r="R1344" s="210"/>
    </row>
    <row r="1345" spans="15:18">
      <c r="O1345" s="210"/>
      <c r="P1345" s="210"/>
      <c r="Q1345" s="210"/>
      <c r="R1345" s="210"/>
    </row>
    <row r="1346" spans="15:18">
      <c r="O1346" s="210"/>
      <c r="P1346" s="210"/>
      <c r="Q1346" s="210"/>
      <c r="R1346" s="210"/>
    </row>
    <row r="1347" spans="15:18">
      <c r="O1347" s="210"/>
      <c r="P1347" s="210"/>
      <c r="Q1347" s="210"/>
      <c r="R1347" s="210"/>
    </row>
    <row r="1348" spans="15:18">
      <c r="O1348" s="210"/>
      <c r="P1348" s="210"/>
      <c r="Q1348" s="210"/>
      <c r="R1348" s="210"/>
    </row>
    <row r="1349" spans="15:18">
      <c r="O1349" s="210"/>
      <c r="P1349" s="210"/>
      <c r="Q1349" s="210"/>
      <c r="R1349" s="210"/>
    </row>
    <row r="1350" spans="15:18">
      <c r="O1350" s="210"/>
      <c r="P1350" s="210"/>
      <c r="Q1350" s="210"/>
      <c r="R1350" s="210"/>
    </row>
    <row r="1351" spans="15:18">
      <c r="O1351" s="210"/>
      <c r="P1351" s="210"/>
      <c r="Q1351" s="210"/>
      <c r="R1351" s="210"/>
    </row>
    <row r="1352" spans="15:18">
      <c r="O1352" s="210"/>
      <c r="P1352" s="210"/>
      <c r="Q1352" s="210"/>
      <c r="R1352" s="210"/>
    </row>
    <row r="1353" spans="15:18">
      <c r="O1353" s="210"/>
      <c r="P1353" s="210"/>
      <c r="Q1353" s="210"/>
      <c r="R1353" s="210"/>
    </row>
    <row r="1354" spans="15:18">
      <c r="O1354" s="210"/>
      <c r="P1354" s="210"/>
      <c r="Q1354" s="210"/>
      <c r="R1354" s="210"/>
    </row>
    <row r="1355" spans="15:18">
      <c r="O1355" s="210"/>
      <c r="P1355" s="210"/>
      <c r="Q1355" s="210"/>
      <c r="R1355" s="210"/>
    </row>
    <row r="1356" spans="15:18">
      <c r="O1356" s="210"/>
      <c r="P1356" s="210"/>
      <c r="Q1356" s="210"/>
      <c r="R1356" s="210"/>
    </row>
    <row r="1357" spans="15:18">
      <c r="O1357" s="210"/>
      <c r="P1357" s="210"/>
      <c r="Q1357" s="210"/>
      <c r="R1357" s="210"/>
    </row>
    <row r="1358" spans="15:18">
      <c r="O1358" s="210"/>
      <c r="P1358" s="210"/>
      <c r="Q1358" s="210"/>
      <c r="R1358" s="210"/>
    </row>
    <row r="1359" spans="15:18">
      <c r="O1359" s="210"/>
      <c r="P1359" s="210"/>
      <c r="Q1359" s="210"/>
      <c r="R1359" s="210"/>
    </row>
    <row r="1360" spans="15:18">
      <c r="O1360" s="210"/>
      <c r="P1360" s="210"/>
      <c r="Q1360" s="210"/>
      <c r="R1360" s="210"/>
    </row>
    <row r="1361" spans="15:18">
      <c r="O1361" s="210"/>
      <c r="P1361" s="210"/>
      <c r="Q1361" s="210"/>
      <c r="R1361" s="210"/>
    </row>
    <row r="1362" spans="15:18">
      <c r="O1362" s="210"/>
      <c r="P1362" s="210"/>
      <c r="Q1362" s="210"/>
      <c r="R1362" s="210"/>
    </row>
    <row r="1363" spans="15:18">
      <c r="O1363" s="210"/>
      <c r="P1363" s="210"/>
      <c r="Q1363" s="210"/>
      <c r="R1363" s="210"/>
    </row>
    <row r="1364" spans="15:18">
      <c r="O1364" s="210"/>
      <c r="P1364" s="210"/>
      <c r="Q1364" s="210"/>
      <c r="R1364" s="210"/>
    </row>
    <row r="1365" spans="15:18">
      <c r="O1365" s="210"/>
      <c r="P1365" s="210"/>
      <c r="Q1365" s="210"/>
      <c r="R1365" s="210"/>
    </row>
    <row r="1366" spans="15:18">
      <c r="O1366" s="210"/>
      <c r="P1366" s="210"/>
      <c r="Q1366" s="210"/>
      <c r="R1366" s="210"/>
    </row>
    <row r="1367" spans="15:18">
      <c r="O1367" s="210"/>
      <c r="P1367" s="210"/>
      <c r="Q1367" s="210"/>
      <c r="R1367" s="210"/>
    </row>
    <row r="1368" spans="15:18">
      <c r="O1368" s="210"/>
      <c r="P1368" s="210"/>
      <c r="Q1368" s="210"/>
      <c r="R1368" s="210"/>
    </row>
    <row r="1369" spans="15:18">
      <c r="O1369" s="210"/>
      <c r="P1369" s="210"/>
      <c r="Q1369" s="210"/>
      <c r="R1369" s="210"/>
    </row>
    <row r="1370" spans="15:18">
      <c r="O1370" s="210"/>
      <c r="P1370" s="210"/>
      <c r="Q1370" s="210"/>
      <c r="R1370" s="210"/>
    </row>
    <row r="1371" spans="15:18">
      <c r="O1371" s="210"/>
      <c r="P1371" s="210"/>
      <c r="Q1371" s="210"/>
      <c r="R1371" s="210"/>
    </row>
    <row r="1372" spans="15:18">
      <c r="O1372" s="210"/>
      <c r="P1372" s="210"/>
      <c r="Q1372" s="210"/>
      <c r="R1372" s="210"/>
    </row>
    <row r="1373" spans="15:18">
      <c r="O1373" s="210"/>
      <c r="P1373" s="210"/>
      <c r="Q1373" s="210"/>
      <c r="R1373" s="210"/>
    </row>
    <row r="1374" spans="15:18">
      <c r="O1374" s="210"/>
      <c r="P1374" s="210"/>
      <c r="Q1374" s="210"/>
      <c r="R1374" s="210"/>
    </row>
    <row r="1375" spans="15:18">
      <c r="O1375" s="210"/>
      <c r="P1375" s="210"/>
      <c r="Q1375" s="210"/>
      <c r="R1375" s="210"/>
    </row>
    <row r="1376" spans="15:18">
      <c r="O1376" s="210"/>
      <c r="P1376" s="210"/>
      <c r="Q1376" s="210"/>
      <c r="R1376" s="210"/>
    </row>
    <row r="1377" spans="15:18">
      <c r="O1377" s="210"/>
      <c r="P1377" s="210"/>
      <c r="Q1377" s="210"/>
      <c r="R1377" s="210"/>
    </row>
    <row r="1378" spans="15:18">
      <c r="O1378" s="210"/>
      <c r="P1378" s="210"/>
      <c r="Q1378" s="210"/>
      <c r="R1378" s="210"/>
    </row>
    <row r="1379" spans="15:18">
      <c r="O1379" s="210"/>
      <c r="P1379" s="210"/>
      <c r="Q1379" s="210"/>
      <c r="R1379" s="210"/>
    </row>
    <row r="1380" spans="15:18">
      <c r="O1380" s="210"/>
      <c r="P1380" s="210"/>
      <c r="Q1380" s="210"/>
      <c r="R1380" s="210"/>
    </row>
    <row r="1381" spans="15:18">
      <c r="O1381" s="210"/>
      <c r="P1381" s="210"/>
      <c r="Q1381" s="210"/>
      <c r="R1381" s="210"/>
    </row>
    <row r="1382" spans="15:18">
      <c r="O1382" s="210"/>
      <c r="P1382" s="210"/>
      <c r="Q1382" s="210"/>
      <c r="R1382" s="210"/>
    </row>
    <row r="1383" spans="15:18">
      <c r="O1383" s="210"/>
      <c r="P1383" s="210"/>
      <c r="Q1383" s="210"/>
      <c r="R1383" s="210"/>
    </row>
    <row r="1384" spans="15:18">
      <c r="O1384" s="210"/>
      <c r="P1384" s="210"/>
      <c r="Q1384" s="210"/>
      <c r="R1384" s="210"/>
    </row>
    <row r="1385" spans="15:18">
      <c r="O1385" s="210"/>
      <c r="P1385" s="210"/>
      <c r="Q1385" s="210"/>
      <c r="R1385" s="210"/>
    </row>
    <row r="1386" spans="15:18">
      <c r="O1386" s="210"/>
      <c r="P1386" s="210"/>
      <c r="Q1386" s="210"/>
      <c r="R1386" s="210"/>
    </row>
    <row r="1387" spans="15:18">
      <c r="O1387" s="210"/>
      <c r="P1387" s="210"/>
      <c r="Q1387" s="210"/>
      <c r="R1387" s="210"/>
    </row>
    <row r="1388" spans="15:18">
      <c r="O1388" s="210"/>
      <c r="P1388" s="210"/>
      <c r="Q1388" s="210"/>
      <c r="R1388" s="210"/>
    </row>
    <row r="1389" spans="15:18">
      <c r="O1389" s="210"/>
      <c r="P1389" s="210"/>
      <c r="Q1389" s="210"/>
      <c r="R1389" s="210"/>
    </row>
    <row r="1390" spans="15:18">
      <c r="O1390" s="210"/>
      <c r="P1390" s="210"/>
      <c r="Q1390" s="210"/>
      <c r="R1390" s="210"/>
    </row>
    <row r="1391" spans="15:18">
      <c r="O1391" s="210"/>
      <c r="P1391" s="210"/>
      <c r="Q1391" s="210"/>
      <c r="R1391" s="210"/>
    </row>
    <row r="1392" spans="15:18">
      <c r="O1392" s="210"/>
      <c r="P1392" s="210"/>
      <c r="Q1392" s="210"/>
      <c r="R1392" s="210"/>
    </row>
    <row r="1393" spans="15:18">
      <c r="O1393" s="210"/>
      <c r="P1393" s="210"/>
      <c r="Q1393" s="210"/>
      <c r="R1393" s="210"/>
    </row>
    <row r="1394" spans="15:18">
      <c r="O1394" s="210"/>
      <c r="P1394" s="210"/>
      <c r="Q1394" s="210"/>
      <c r="R1394" s="210"/>
    </row>
    <row r="1395" spans="15:18">
      <c r="O1395" s="210"/>
      <c r="P1395" s="210"/>
      <c r="Q1395" s="210"/>
      <c r="R1395" s="210"/>
    </row>
    <row r="1396" spans="15:18">
      <c r="O1396" s="210"/>
      <c r="P1396" s="210"/>
      <c r="Q1396" s="210"/>
      <c r="R1396" s="210"/>
    </row>
    <row r="1397" spans="15:18">
      <c r="O1397" s="210"/>
      <c r="P1397" s="210"/>
      <c r="Q1397" s="210"/>
      <c r="R1397" s="210"/>
    </row>
    <row r="1398" spans="15:18">
      <c r="O1398" s="210"/>
      <c r="P1398" s="210"/>
      <c r="Q1398" s="210"/>
      <c r="R1398" s="210"/>
    </row>
    <row r="1399" spans="15:18">
      <c r="O1399" s="210"/>
      <c r="P1399" s="210"/>
      <c r="Q1399" s="210"/>
      <c r="R1399" s="210"/>
    </row>
    <row r="1400" spans="15:18">
      <c r="O1400" s="210"/>
      <c r="P1400" s="210"/>
      <c r="Q1400" s="210"/>
      <c r="R1400" s="210"/>
    </row>
    <row r="1401" spans="15:18">
      <c r="O1401" s="210"/>
      <c r="P1401" s="210"/>
      <c r="Q1401" s="210"/>
      <c r="R1401" s="210"/>
    </row>
    <row r="1402" spans="15:18">
      <c r="O1402" s="210"/>
      <c r="P1402" s="210"/>
      <c r="Q1402" s="210"/>
      <c r="R1402" s="210"/>
    </row>
    <row r="1403" spans="15:18">
      <c r="O1403" s="210"/>
      <c r="P1403" s="210"/>
      <c r="Q1403" s="210"/>
      <c r="R1403" s="210"/>
    </row>
    <row r="1404" spans="15:18">
      <c r="O1404" s="210"/>
      <c r="P1404" s="210"/>
      <c r="Q1404" s="210"/>
      <c r="R1404" s="210"/>
    </row>
    <row r="1405" spans="15:18">
      <c r="O1405" s="210"/>
      <c r="P1405" s="210"/>
      <c r="Q1405" s="210"/>
      <c r="R1405" s="210"/>
    </row>
    <row r="1406" spans="15:18">
      <c r="O1406" s="210"/>
      <c r="P1406" s="210"/>
      <c r="Q1406" s="210"/>
      <c r="R1406" s="210"/>
    </row>
    <row r="1407" spans="15:18">
      <c r="O1407" s="210"/>
      <c r="P1407" s="210"/>
      <c r="Q1407" s="210"/>
      <c r="R1407" s="210"/>
    </row>
    <row r="1408" spans="15:18">
      <c r="O1408" s="210"/>
      <c r="P1408" s="210"/>
      <c r="Q1408" s="210"/>
      <c r="R1408" s="210"/>
    </row>
    <row r="1409" spans="15:18">
      <c r="O1409" s="210"/>
      <c r="P1409" s="210"/>
      <c r="Q1409" s="210"/>
      <c r="R1409" s="210"/>
    </row>
    <row r="1410" spans="15:18">
      <c r="O1410" s="210"/>
      <c r="P1410" s="210"/>
      <c r="Q1410" s="210"/>
      <c r="R1410" s="210"/>
    </row>
    <row r="1411" spans="15:18">
      <c r="O1411" s="210"/>
      <c r="P1411" s="210"/>
      <c r="Q1411" s="210"/>
      <c r="R1411" s="210"/>
    </row>
    <row r="1412" spans="15:18">
      <c r="O1412" s="210"/>
      <c r="P1412" s="210"/>
      <c r="Q1412" s="210"/>
      <c r="R1412" s="210"/>
    </row>
    <row r="1413" spans="15:18">
      <c r="O1413" s="210"/>
      <c r="P1413" s="210"/>
      <c r="Q1413" s="210"/>
      <c r="R1413" s="210"/>
    </row>
    <row r="1414" spans="15:18">
      <c r="O1414" s="210"/>
      <c r="P1414" s="210"/>
      <c r="Q1414" s="210"/>
      <c r="R1414" s="210"/>
    </row>
    <row r="1415" spans="15:18">
      <c r="O1415" s="210"/>
      <c r="P1415" s="210"/>
      <c r="Q1415" s="210"/>
      <c r="R1415" s="210"/>
    </row>
    <row r="1416" spans="15:18">
      <c r="O1416" s="210"/>
      <c r="P1416" s="210"/>
      <c r="Q1416" s="210"/>
      <c r="R1416" s="210"/>
    </row>
    <row r="1417" spans="15:18">
      <c r="O1417" s="210"/>
      <c r="P1417" s="210"/>
      <c r="Q1417" s="210"/>
      <c r="R1417" s="210"/>
    </row>
    <row r="1418" spans="15:18">
      <c r="O1418" s="210"/>
      <c r="P1418" s="210"/>
      <c r="Q1418" s="210"/>
      <c r="R1418" s="210"/>
    </row>
    <row r="1419" spans="15:18">
      <c r="O1419" s="210"/>
      <c r="P1419" s="210"/>
      <c r="Q1419" s="210"/>
      <c r="R1419" s="210"/>
    </row>
    <row r="1420" spans="15:18">
      <c r="O1420" s="210"/>
      <c r="P1420" s="210"/>
      <c r="Q1420" s="210"/>
      <c r="R1420" s="210"/>
    </row>
    <row r="1421" spans="15:18">
      <c r="O1421" s="210"/>
      <c r="P1421" s="210"/>
      <c r="Q1421" s="210"/>
      <c r="R1421" s="210"/>
    </row>
    <row r="1422" spans="15:18">
      <c r="O1422" s="210"/>
      <c r="P1422" s="210"/>
      <c r="Q1422" s="210"/>
      <c r="R1422" s="210"/>
    </row>
    <row r="1423" spans="15:18">
      <c r="O1423" s="210"/>
      <c r="P1423" s="210"/>
      <c r="Q1423" s="210"/>
      <c r="R1423" s="210"/>
    </row>
    <row r="1424" spans="15:18">
      <c r="O1424" s="210"/>
      <c r="P1424" s="210"/>
      <c r="Q1424" s="210"/>
      <c r="R1424" s="210"/>
    </row>
    <row r="1425" spans="15:18">
      <c r="O1425" s="210"/>
      <c r="P1425" s="210"/>
      <c r="Q1425" s="210"/>
      <c r="R1425" s="210"/>
    </row>
    <row r="1426" spans="15:18">
      <c r="O1426" s="210"/>
      <c r="P1426" s="210"/>
      <c r="Q1426" s="210"/>
      <c r="R1426" s="210"/>
    </row>
    <row r="1427" spans="15:18">
      <c r="O1427" s="210"/>
      <c r="P1427" s="210"/>
      <c r="Q1427" s="210"/>
      <c r="R1427" s="210"/>
    </row>
    <row r="1428" spans="15:18">
      <c r="O1428" s="210"/>
      <c r="P1428" s="210"/>
      <c r="Q1428" s="210"/>
      <c r="R1428" s="210"/>
    </row>
    <row r="1429" spans="15:18">
      <c r="O1429" s="210"/>
      <c r="P1429" s="210"/>
      <c r="Q1429" s="210"/>
      <c r="R1429" s="210"/>
    </row>
    <row r="1430" spans="15:18">
      <c r="O1430" s="210"/>
      <c r="P1430" s="210"/>
      <c r="Q1430" s="210"/>
      <c r="R1430" s="210"/>
    </row>
    <row r="1431" spans="15:18">
      <c r="O1431" s="210"/>
      <c r="P1431" s="210"/>
      <c r="Q1431" s="210"/>
      <c r="R1431" s="210"/>
    </row>
    <row r="1432" spans="15:18">
      <c r="O1432" s="210"/>
      <c r="P1432" s="210"/>
      <c r="Q1432" s="210"/>
      <c r="R1432" s="210"/>
    </row>
    <row r="1433" spans="15:18">
      <c r="O1433" s="210"/>
      <c r="P1433" s="210"/>
      <c r="Q1433" s="210"/>
      <c r="R1433" s="210"/>
    </row>
    <row r="1434" spans="15:18">
      <c r="O1434" s="210"/>
      <c r="P1434" s="210"/>
      <c r="Q1434" s="210"/>
      <c r="R1434" s="210"/>
    </row>
    <row r="1435" spans="15:18">
      <c r="O1435" s="210"/>
      <c r="P1435" s="210"/>
      <c r="Q1435" s="210"/>
      <c r="R1435" s="210"/>
    </row>
    <row r="1436" spans="15:18">
      <c r="O1436" s="210"/>
      <c r="P1436" s="210"/>
      <c r="Q1436" s="210"/>
      <c r="R1436" s="210"/>
    </row>
    <row r="1437" spans="15:18">
      <c r="O1437" s="210"/>
      <c r="P1437" s="210"/>
      <c r="Q1437" s="210"/>
      <c r="R1437" s="210"/>
    </row>
    <row r="1438" spans="15:18">
      <c r="O1438" s="210"/>
      <c r="P1438" s="210"/>
      <c r="Q1438" s="210"/>
      <c r="R1438" s="210"/>
    </row>
    <row r="1439" spans="15:18">
      <c r="O1439" s="210"/>
      <c r="P1439" s="210"/>
      <c r="Q1439" s="210"/>
      <c r="R1439" s="210"/>
    </row>
    <row r="1440" spans="15:18">
      <c r="O1440" s="210"/>
      <c r="P1440" s="210"/>
      <c r="Q1440" s="210"/>
      <c r="R1440" s="210"/>
    </row>
    <row r="1441" spans="15:18">
      <c r="O1441" s="210"/>
      <c r="P1441" s="210"/>
      <c r="Q1441" s="210"/>
      <c r="R1441" s="210"/>
    </row>
    <row r="1442" spans="15:18">
      <c r="O1442" s="210"/>
      <c r="P1442" s="210"/>
      <c r="Q1442" s="210"/>
      <c r="R1442" s="210"/>
    </row>
    <row r="1443" spans="15:18">
      <c r="O1443" s="210"/>
      <c r="P1443" s="210"/>
      <c r="Q1443" s="210"/>
      <c r="R1443" s="210"/>
    </row>
    <row r="1444" spans="15:18">
      <c r="O1444" s="210"/>
      <c r="P1444" s="210"/>
      <c r="Q1444" s="210"/>
      <c r="R1444" s="210"/>
    </row>
    <row r="1445" spans="15:18">
      <c r="O1445" s="210"/>
      <c r="P1445" s="210"/>
      <c r="Q1445" s="210"/>
      <c r="R1445" s="210"/>
    </row>
    <row r="1446" spans="15:18">
      <c r="O1446" s="210"/>
      <c r="P1446" s="210"/>
      <c r="Q1446" s="210"/>
      <c r="R1446" s="210"/>
    </row>
    <row r="1447" spans="15:18">
      <c r="O1447" s="210"/>
      <c r="P1447" s="210"/>
      <c r="Q1447" s="210"/>
      <c r="R1447" s="210"/>
    </row>
    <row r="1448" spans="15:18">
      <c r="O1448" s="210"/>
      <c r="P1448" s="210"/>
      <c r="Q1448" s="210"/>
      <c r="R1448" s="210"/>
    </row>
    <row r="1449" spans="15:18">
      <c r="O1449" s="210"/>
      <c r="P1449" s="210"/>
      <c r="Q1449" s="210"/>
      <c r="R1449" s="210"/>
    </row>
    <row r="1450" spans="15:18">
      <c r="O1450" s="210"/>
      <c r="P1450" s="210"/>
      <c r="Q1450" s="210"/>
      <c r="R1450" s="210"/>
    </row>
    <row r="1451" spans="15:18">
      <c r="O1451" s="210"/>
      <c r="P1451" s="210"/>
      <c r="Q1451" s="210"/>
      <c r="R1451" s="210"/>
    </row>
    <row r="1452" spans="15:18">
      <c r="O1452" s="210"/>
      <c r="P1452" s="210"/>
      <c r="Q1452" s="210"/>
      <c r="R1452" s="210"/>
    </row>
    <row r="1453" spans="15:18">
      <c r="O1453" s="210"/>
      <c r="P1453" s="210"/>
      <c r="Q1453" s="210"/>
      <c r="R1453" s="210"/>
    </row>
    <row r="1454" spans="15:18">
      <c r="O1454" s="210"/>
      <c r="P1454" s="210"/>
      <c r="Q1454" s="210"/>
      <c r="R1454" s="210"/>
    </row>
    <row r="1455" spans="15:18">
      <c r="O1455" s="210"/>
      <c r="P1455" s="210"/>
      <c r="Q1455" s="210"/>
      <c r="R1455" s="210"/>
    </row>
    <row r="1456" spans="15:18">
      <c r="O1456" s="210"/>
      <c r="P1456" s="210"/>
      <c r="Q1456" s="210"/>
      <c r="R1456" s="210"/>
    </row>
    <row r="1457" spans="15:18">
      <c r="O1457" s="210"/>
      <c r="P1457" s="210"/>
      <c r="Q1457" s="210"/>
      <c r="R1457" s="210"/>
    </row>
    <row r="1458" spans="15:18">
      <c r="O1458" s="210"/>
      <c r="P1458" s="210"/>
      <c r="Q1458" s="210"/>
      <c r="R1458" s="210"/>
    </row>
    <row r="1459" spans="15:18">
      <c r="O1459" s="210"/>
      <c r="P1459" s="210"/>
      <c r="Q1459" s="210"/>
      <c r="R1459" s="210"/>
    </row>
    <row r="1460" spans="15:18">
      <c r="O1460" s="210"/>
      <c r="P1460" s="210"/>
      <c r="Q1460" s="210"/>
      <c r="R1460" s="210"/>
    </row>
    <row r="1461" spans="15:18">
      <c r="O1461" s="210"/>
      <c r="P1461" s="210"/>
      <c r="Q1461" s="210"/>
      <c r="R1461" s="210"/>
    </row>
    <row r="1462" spans="15:18">
      <c r="O1462" s="210"/>
      <c r="P1462" s="210"/>
      <c r="Q1462" s="210"/>
      <c r="R1462" s="210"/>
    </row>
    <row r="1463" spans="15:18">
      <c r="O1463" s="210"/>
      <c r="P1463" s="210"/>
      <c r="Q1463" s="210"/>
      <c r="R1463" s="210"/>
    </row>
    <row r="1464" spans="15:18">
      <c r="O1464" s="210"/>
      <c r="P1464" s="210"/>
      <c r="Q1464" s="210"/>
      <c r="R1464" s="210"/>
    </row>
    <row r="1465" spans="15:18">
      <c r="O1465" s="210"/>
      <c r="P1465" s="210"/>
      <c r="Q1465" s="210"/>
      <c r="R1465" s="210"/>
    </row>
    <row r="1466" spans="15:18">
      <c r="O1466" s="210"/>
      <c r="P1466" s="210"/>
      <c r="Q1466" s="210"/>
      <c r="R1466" s="210"/>
    </row>
    <row r="1467" spans="15:18">
      <c r="O1467" s="210"/>
      <c r="P1467" s="210"/>
      <c r="Q1467" s="210"/>
      <c r="R1467" s="210"/>
    </row>
    <row r="1468" spans="15:18">
      <c r="O1468" s="210"/>
      <c r="P1468" s="210"/>
      <c r="Q1468" s="210"/>
      <c r="R1468" s="210"/>
    </row>
    <row r="1469" spans="15:18">
      <c r="O1469" s="210"/>
      <c r="P1469" s="210"/>
      <c r="Q1469" s="210"/>
      <c r="R1469" s="210"/>
    </row>
    <row r="1470" spans="15:18">
      <c r="O1470" s="210"/>
      <c r="P1470" s="210"/>
      <c r="Q1470" s="210"/>
      <c r="R1470" s="210"/>
    </row>
    <row r="1471" spans="15:18">
      <c r="O1471" s="210"/>
      <c r="P1471" s="210"/>
      <c r="Q1471" s="210"/>
      <c r="R1471" s="210"/>
    </row>
    <row r="1472" spans="15:18">
      <c r="O1472" s="210"/>
      <c r="P1472" s="210"/>
      <c r="Q1472" s="210"/>
      <c r="R1472" s="210"/>
    </row>
    <row r="1473" spans="15:18">
      <c r="O1473" s="210"/>
      <c r="P1473" s="210"/>
      <c r="Q1473" s="210"/>
      <c r="R1473" s="210"/>
    </row>
    <row r="1474" spans="15:18">
      <c r="O1474" s="210"/>
      <c r="P1474" s="210"/>
      <c r="Q1474" s="210"/>
      <c r="R1474" s="210"/>
    </row>
    <row r="1475" spans="15:18">
      <c r="O1475" s="210"/>
      <c r="P1475" s="210"/>
      <c r="Q1475" s="210"/>
      <c r="R1475" s="210"/>
    </row>
    <row r="1476" spans="15:18">
      <c r="O1476" s="210"/>
      <c r="P1476" s="210"/>
      <c r="Q1476" s="210"/>
      <c r="R1476" s="210"/>
    </row>
    <row r="1477" spans="15:18">
      <c r="O1477" s="210"/>
      <c r="P1477" s="210"/>
      <c r="Q1477" s="210"/>
      <c r="R1477" s="210"/>
    </row>
    <row r="1478" spans="15:18">
      <c r="O1478" s="210"/>
      <c r="P1478" s="210"/>
      <c r="Q1478" s="210"/>
      <c r="R1478" s="210"/>
    </row>
    <row r="1479" spans="15:18">
      <c r="O1479" s="210"/>
      <c r="P1479" s="210"/>
      <c r="Q1479" s="210"/>
      <c r="R1479" s="210"/>
    </row>
    <row r="1480" spans="15:18">
      <c r="O1480" s="210"/>
      <c r="P1480" s="210"/>
      <c r="Q1480" s="210"/>
      <c r="R1480" s="210"/>
    </row>
    <row r="1481" spans="15:18">
      <c r="O1481" s="210"/>
      <c r="P1481" s="210"/>
      <c r="Q1481" s="210"/>
      <c r="R1481" s="210"/>
    </row>
    <row r="1482" spans="15:18">
      <c r="O1482" s="210"/>
      <c r="P1482" s="210"/>
      <c r="Q1482" s="210"/>
      <c r="R1482" s="210"/>
    </row>
    <row r="1483" spans="15:18">
      <c r="O1483" s="210"/>
      <c r="P1483" s="210"/>
      <c r="Q1483" s="210"/>
      <c r="R1483" s="210"/>
    </row>
    <row r="1484" spans="15:18">
      <c r="O1484" s="210"/>
      <c r="P1484" s="210"/>
      <c r="Q1484" s="210"/>
      <c r="R1484" s="210"/>
    </row>
    <row r="1485" spans="15:18">
      <c r="O1485" s="210"/>
      <c r="P1485" s="210"/>
      <c r="Q1485" s="210"/>
      <c r="R1485" s="210"/>
    </row>
    <row r="1486" spans="15:18">
      <c r="O1486" s="210"/>
      <c r="P1486" s="210"/>
      <c r="Q1486" s="210"/>
      <c r="R1486" s="210"/>
    </row>
    <row r="1487" spans="15:18">
      <c r="O1487" s="210"/>
      <c r="P1487" s="210"/>
      <c r="Q1487" s="210"/>
      <c r="R1487" s="210"/>
    </row>
    <row r="1488" spans="15:18">
      <c r="O1488" s="210"/>
      <c r="P1488" s="210"/>
      <c r="Q1488" s="210"/>
      <c r="R1488" s="210"/>
    </row>
    <row r="1489" spans="15:18">
      <c r="O1489" s="210"/>
      <c r="P1489" s="210"/>
      <c r="Q1489" s="210"/>
      <c r="R1489" s="210"/>
    </row>
    <row r="1490" spans="15:18">
      <c r="O1490" s="210"/>
      <c r="P1490" s="210"/>
      <c r="Q1490" s="210"/>
      <c r="R1490" s="210"/>
    </row>
    <row r="1491" spans="15:18">
      <c r="O1491" s="210"/>
      <c r="P1491" s="210"/>
      <c r="Q1491" s="210"/>
      <c r="R1491" s="210"/>
    </row>
    <row r="1492" spans="15:18">
      <c r="O1492" s="210"/>
      <c r="P1492" s="210"/>
      <c r="Q1492" s="210"/>
      <c r="R1492" s="210"/>
    </row>
    <row r="1493" spans="15:18">
      <c r="O1493" s="210"/>
      <c r="P1493" s="210"/>
      <c r="Q1493" s="210"/>
      <c r="R1493" s="210"/>
    </row>
    <row r="1494" spans="15:18">
      <c r="O1494" s="210"/>
      <c r="P1494" s="210"/>
      <c r="Q1494" s="210"/>
      <c r="R1494" s="210"/>
    </row>
    <row r="1495" spans="15:18">
      <c r="O1495" s="210"/>
      <c r="P1495" s="210"/>
      <c r="Q1495" s="210"/>
      <c r="R1495" s="210"/>
    </row>
    <row r="1496" spans="15:18">
      <c r="O1496" s="210"/>
      <c r="P1496" s="210"/>
      <c r="Q1496" s="210"/>
      <c r="R1496" s="210"/>
    </row>
    <row r="1497" spans="15:18">
      <c r="O1497" s="210"/>
      <c r="P1497" s="210"/>
      <c r="Q1497" s="210"/>
      <c r="R1497" s="210"/>
    </row>
    <row r="1498" spans="15:18">
      <c r="O1498" s="210"/>
      <c r="P1498" s="210"/>
      <c r="Q1498" s="210"/>
      <c r="R1498" s="210"/>
    </row>
    <row r="1499" spans="15:18">
      <c r="O1499" s="210"/>
      <c r="P1499" s="210"/>
      <c r="Q1499" s="210"/>
      <c r="R1499" s="210"/>
    </row>
    <row r="1500" spans="15:18">
      <c r="O1500" s="210"/>
      <c r="P1500" s="210"/>
      <c r="Q1500" s="210"/>
      <c r="R1500" s="210"/>
    </row>
    <row r="1501" spans="15:18">
      <c r="O1501" s="210"/>
      <c r="P1501" s="210"/>
      <c r="Q1501" s="210"/>
      <c r="R1501" s="210"/>
    </row>
    <row r="1502" spans="15:18">
      <c r="O1502" s="210"/>
      <c r="P1502" s="210"/>
      <c r="Q1502" s="210"/>
      <c r="R1502" s="210"/>
    </row>
    <row r="1503" spans="15:18">
      <c r="O1503" s="210"/>
      <c r="P1503" s="210"/>
      <c r="Q1503" s="210"/>
      <c r="R1503" s="210"/>
    </row>
    <row r="1504" spans="15:18">
      <c r="O1504" s="210"/>
      <c r="P1504" s="210"/>
      <c r="Q1504" s="210"/>
      <c r="R1504" s="210"/>
    </row>
    <row r="1505" spans="15:18">
      <c r="O1505" s="210"/>
      <c r="P1505" s="210"/>
      <c r="Q1505" s="210"/>
      <c r="R1505" s="210"/>
    </row>
    <row r="1506" spans="15:18">
      <c r="O1506" s="210"/>
      <c r="P1506" s="210"/>
      <c r="Q1506" s="210"/>
      <c r="R1506" s="210"/>
    </row>
    <row r="1507" spans="15:18">
      <c r="O1507" s="210"/>
      <c r="P1507" s="210"/>
      <c r="Q1507" s="210"/>
      <c r="R1507" s="210"/>
    </row>
    <row r="1508" spans="15:18">
      <c r="O1508" s="210"/>
      <c r="P1508" s="210"/>
      <c r="Q1508" s="210"/>
      <c r="R1508" s="210"/>
    </row>
    <row r="1509" spans="15:18">
      <c r="O1509" s="210"/>
      <c r="P1509" s="210"/>
      <c r="Q1509" s="210"/>
      <c r="R1509" s="210"/>
    </row>
    <row r="1510" spans="15:18">
      <c r="O1510" s="210"/>
      <c r="P1510" s="210"/>
      <c r="Q1510" s="210"/>
      <c r="R1510" s="210"/>
    </row>
    <row r="1511" spans="15:18">
      <c r="O1511" s="210"/>
      <c r="P1511" s="210"/>
      <c r="Q1511" s="210"/>
      <c r="R1511" s="210"/>
    </row>
    <row r="1512" spans="15:18">
      <c r="O1512" s="210"/>
      <c r="P1512" s="210"/>
      <c r="Q1512" s="210"/>
      <c r="R1512" s="210"/>
    </row>
    <row r="1513" spans="15:18">
      <c r="O1513" s="210"/>
      <c r="P1513" s="210"/>
      <c r="Q1513" s="210"/>
      <c r="R1513" s="210"/>
    </row>
    <row r="1514" spans="15:18">
      <c r="O1514" s="210"/>
      <c r="P1514" s="210"/>
      <c r="Q1514" s="210"/>
      <c r="R1514" s="210"/>
    </row>
    <row r="1515" spans="15:18">
      <c r="O1515" s="210"/>
      <c r="P1515" s="210"/>
      <c r="Q1515" s="210"/>
      <c r="R1515" s="210"/>
    </row>
    <row r="1516" spans="15:18">
      <c r="O1516" s="210"/>
      <c r="P1516" s="210"/>
      <c r="Q1516" s="210"/>
      <c r="R1516" s="210"/>
    </row>
    <row r="1517" spans="15:18">
      <c r="O1517" s="210"/>
      <c r="P1517" s="210"/>
      <c r="Q1517" s="210"/>
      <c r="R1517" s="210"/>
    </row>
    <row r="1518" spans="15:18">
      <c r="O1518" s="210"/>
      <c r="P1518" s="210"/>
      <c r="Q1518" s="210"/>
      <c r="R1518" s="210"/>
    </row>
    <row r="1519" spans="15:18">
      <c r="O1519" s="210"/>
      <c r="P1519" s="210"/>
      <c r="Q1519" s="210"/>
      <c r="R1519" s="210"/>
    </row>
    <row r="1520" spans="15:18">
      <c r="O1520" s="210"/>
      <c r="P1520" s="210"/>
      <c r="Q1520" s="210"/>
      <c r="R1520" s="210"/>
    </row>
    <row r="1521" spans="15:18">
      <c r="O1521" s="210"/>
      <c r="P1521" s="210"/>
      <c r="Q1521" s="210"/>
      <c r="R1521" s="210"/>
    </row>
    <row r="1522" spans="15:18">
      <c r="O1522" s="210"/>
      <c r="P1522" s="210"/>
      <c r="Q1522" s="210"/>
      <c r="R1522" s="210"/>
    </row>
    <row r="1523" spans="15:18">
      <c r="O1523" s="210"/>
      <c r="P1523" s="210"/>
      <c r="Q1523" s="210"/>
      <c r="R1523" s="210"/>
    </row>
    <row r="1524" spans="15:18">
      <c r="O1524" s="210"/>
      <c r="P1524" s="210"/>
      <c r="Q1524" s="210"/>
      <c r="R1524" s="210"/>
    </row>
    <row r="1525" spans="15:18">
      <c r="O1525" s="210"/>
      <c r="P1525" s="210"/>
      <c r="Q1525" s="210"/>
      <c r="R1525" s="210"/>
    </row>
    <row r="1526" spans="15:18">
      <c r="O1526" s="210"/>
      <c r="P1526" s="210"/>
      <c r="Q1526" s="210"/>
      <c r="R1526" s="210"/>
    </row>
    <row r="1527" spans="15:18">
      <c r="O1527" s="210"/>
      <c r="P1527" s="210"/>
      <c r="Q1527" s="210"/>
      <c r="R1527" s="210"/>
    </row>
    <row r="1528" spans="15:18">
      <c r="O1528" s="210"/>
      <c r="P1528" s="210"/>
      <c r="Q1528" s="210"/>
      <c r="R1528" s="210"/>
    </row>
    <row r="1529" spans="15:18">
      <c r="O1529" s="210"/>
      <c r="P1529" s="210"/>
      <c r="Q1529" s="210"/>
      <c r="R1529" s="210"/>
    </row>
    <row r="1530" spans="15:18">
      <c r="O1530" s="210"/>
      <c r="P1530" s="210"/>
      <c r="Q1530" s="210"/>
      <c r="R1530" s="210"/>
    </row>
    <row r="1531" spans="15:18">
      <c r="O1531" s="210"/>
      <c r="P1531" s="210"/>
      <c r="Q1531" s="210"/>
      <c r="R1531" s="210"/>
    </row>
    <row r="1532" spans="15:18">
      <c r="O1532" s="210"/>
      <c r="P1532" s="210"/>
      <c r="Q1532" s="210"/>
      <c r="R1532" s="210"/>
    </row>
    <row r="1533" spans="15:18">
      <c r="O1533" s="210"/>
      <c r="P1533" s="210"/>
      <c r="Q1533" s="210"/>
      <c r="R1533" s="210"/>
    </row>
    <row r="1534" spans="15:18">
      <c r="O1534" s="210"/>
      <c r="P1534" s="210"/>
      <c r="Q1534" s="210"/>
      <c r="R1534" s="210"/>
    </row>
    <row r="1535" spans="15:18">
      <c r="O1535" s="210"/>
      <c r="P1535" s="210"/>
      <c r="Q1535" s="210"/>
      <c r="R1535" s="210"/>
    </row>
    <row r="1536" spans="15:18">
      <c r="O1536" s="210"/>
      <c r="P1536" s="210"/>
      <c r="Q1536" s="210"/>
      <c r="R1536" s="210"/>
    </row>
    <row r="1537" spans="15:18">
      <c r="O1537" s="210"/>
      <c r="P1537" s="210"/>
      <c r="Q1537" s="210"/>
      <c r="R1537" s="210"/>
    </row>
    <row r="1538" spans="15:18">
      <c r="O1538" s="210"/>
      <c r="P1538" s="210"/>
      <c r="Q1538" s="210"/>
      <c r="R1538" s="210"/>
    </row>
    <row r="1539" spans="15:18">
      <c r="O1539" s="210"/>
      <c r="P1539" s="210"/>
      <c r="Q1539" s="210"/>
      <c r="R1539" s="210"/>
    </row>
    <row r="1540" spans="15:18">
      <c r="O1540" s="210"/>
      <c r="P1540" s="210"/>
      <c r="Q1540" s="210"/>
      <c r="R1540" s="210"/>
    </row>
    <row r="1541" spans="15:18">
      <c r="O1541" s="210"/>
      <c r="P1541" s="210"/>
      <c r="Q1541" s="210"/>
      <c r="R1541" s="210"/>
    </row>
    <row r="1542" spans="15:18">
      <c r="O1542" s="210"/>
      <c r="P1542" s="210"/>
      <c r="Q1542" s="210"/>
      <c r="R1542" s="210"/>
    </row>
    <row r="1543" spans="15:18">
      <c r="O1543" s="210"/>
      <c r="P1543" s="210"/>
      <c r="Q1543" s="210"/>
      <c r="R1543" s="210"/>
    </row>
    <row r="1544" spans="15:18">
      <c r="O1544" s="210"/>
      <c r="P1544" s="210"/>
      <c r="Q1544" s="210"/>
      <c r="R1544" s="210"/>
    </row>
    <row r="1545" spans="15:18">
      <c r="O1545" s="210"/>
      <c r="P1545" s="210"/>
      <c r="Q1545" s="210"/>
      <c r="R1545" s="210"/>
    </row>
    <row r="1546" spans="15:18">
      <c r="O1546" s="210"/>
      <c r="P1546" s="210"/>
      <c r="Q1546" s="210"/>
      <c r="R1546" s="210"/>
    </row>
    <row r="1547" spans="15:18">
      <c r="O1547" s="210"/>
      <c r="P1547" s="210"/>
      <c r="Q1547" s="210"/>
      <c r="R1547" s="210"/>
    </row>
    <row r="1548" spans="15:18">
      <c r="O1548" s="210"/>
      <c r="P1548" s="210"/>
      <c r="Q1548" s="210"/>
      <c r="R1548" s="210"/>
    </row>
    <row r="1549" spans="15:18">
      <c r="O1549" s="210"/>
      <c r="P1549" s="210"/>
      <c r="Q1549" s="210"/>
      <c r="R1549" s="210"/>
    </row>
    <row r="1550" spans="15:18">
      <c r="O1550" s="210"/>
      <c r="P1550" s="210"/>
      <c r="Q1550" s="210"/>
      <c r="R1550" s="210"/>
    </row>
    <row r="1551" spans="15:18">
      <c r="O1551" s="210"/>
      <c r="P1551" s="210"/>
      <c r="Q1551" s="210"/>
      <c r="R1551" s="210"/>
    </row>
    <row r="1552" spans="15:18">
      <c r="O1552" s="210"/>
      <c r="P1552" s="210"/>
      <c r="Q1552" s="210"/>
      <c r="R1552" s="210"/>
    </row>
    <row r="1553" spans="15:18">
      <c r="O1553" s="210"/>
      <c r="P1553" s="210"/>
      <c r="Q1553" s="210"/>
      <c r="R1553" s="210"/>
    </row>
    <row r="1554" spans="15:18">
      <c r="O1554" s="210"/>
      <c r="P1554" s="210"/>
      <c r="Q1554" s="210"/>
      <c r="R1554" s="210"/>
    </row>
    <row r="1555" spans="15:18">
      <c r="O1555" s="210"/>
      <c r="P1555" s="210"/>
      <c r="Q1555" s="210"/>
      <c r="R1555" s="210"/>
    </row>
    <row r="1556" spans="15:18">
      <c r="O1556" s="210"/>
      <c r="P1556" s="210"/>
      <c r="Q1556" s="210"/>
      <c r="R1556" s="210"/>
    </row>
    <row r="1557" spans="15:18">
      <c r="O1557" s="210"/>
      <c r="P1557" s="210"/>
      <c r="Q1557" s="210"/>
      <c r="R1557" s="210"/>
    </row>
    <row r="1558" spans="15:18">
      <c r="O1558" s="210"/>
      <c r="P1558" s="210"/>
      <c r="Q1558" s="210"/>
      <c r="R1558" s="210"/>
    </row>
    <row r="1559" spans="15:18">
      <c r="O1559" s="210"/>
      <c r="P1559" s="210"/>
      <c r="Q1559" s="210"/>
      <c r="R1559" s="210"/>
    </row>
    <row r="1560" spans="15:18">
      <c r="O1560" s="210"/>
      <c r="P1560" s="210"/>
      <c r="Q1560" s="210"/>
      <c r="R1560" s="210"/>
    </row>
    <row r="1561" spans="15:18">
      <c r="O1561" s="210"/>
      <c r="P1561" s="210"/>
      <c r="Q1561" s="210"/>
      <c r="R1561" s="210"/>
    </row>
    <row r="1562" spans="15:18">
      <c r="O1562" s="210"/>
      <c r="P1562" s="210"/>
      <c r="Q1562" s="210"/>
      <c r="R1562" s="210"/>
    </row>
    <row r="1563" spans="15:18">
      <c r="O1563" s="210"/>
      <c r="P1563" s="210"/>
      <c r="Q1563" s="210"/>
      <c r="R1563" s="210"/>
    </row>
    <row r="1564" spans="15:18">
      <c r="O1564" s="210"/>
      <c r="P1564" s="210"/>
      <c r="Q1564" s="210"/>
      <c r="R1564" s="210"/>
    </row>
    <row r="1565" spans="15:18">
      <c r="O1565" s="210"/>
      <c r="P1565" s="210"/>
      <c r="Q1565" s="210"/>
      <c r="R1565" s="210"/>
    </row>
    <row r="1566" spans="15:18">
      <c r="O1566" s="210"/>
      <c r="P1566" s="210"/>
      <c r="Q1566" s="210"/>
      <c r="R1566" s="210"/>
    </row>
    <row r="1567" spans="15:18">
      <c r="O1567" s="210"/>
      <c r="P1567" s="210"/>
      <c r="Q1567" s="210"/>
      <c r="R1567" s="210"/>
    </row>
    <row r="1568" spans="15:18">
      <c r="O1568" s="210"/>
      <c r="P1568" s="210"/>
      <c r="Q1568" s="210"/>
      <c r="R1568" s="210"/>
    </row>
    <row r="1569" spans="15:18">
      <c r="O1569" s="210"/>
      <c r="P1569" s="210"/>
      <c r="Q1569" s="210"/>
      <c r="R1569" s="210"/>
    </row>
    <row r="1570" spans="15:18">
      <c r="O1570" s="210"/>
      <c r="P1570" s="210"/>
      <c r="Q1570" s="210"/>
      <c r="R1570" s="210"/>
    </row>
    <row r="1571" spans="15:18">
      <c r="O1571" s="210"/>
      <c r="P1571" s="210"/>
      <c r="Q1571" s="210"/>
      <c r="R1571" s="210"/>
    </row>
    <row r="1572" spans="15:18">
      <c r="O1572" s="210"/>
      <c r="P1572" s="210"/>
      <c r="Q1572" s="210"/>
      <c r="R1572" s="210"/>
    </row>
    <row r="1573" spans="15:18">
      <c r="O1573" s="210"/>
      <c r="P1573" s="210"/>
      <c r="Q1573" s="210"/>
      <c r="R1573" s="210"/>
    </row>
    <row r="1574" spans="15:18">
      <c r="O1574" s="210"/>
      <c r="P1574" s="210"/>
      <c r="Q1574" s="210"/>
      <c r="R1574" s="210"/>
    </row>
    <row r="1575" spans="15:18">
      <c r="O1575" s="210"/>
      <c r="P1575" s="210"/>
      <c r="Q1575" s="210"/>
      <c r="R1575" s="210"/>
    </row>
    <row r="1576" spans="15:18">
      <c r="O1576" s="210"/>
      <c r="P1576" s="210"/>
      <c r="Q1576" s="210"/>
      <c r="R1576" s="210"/>
    </row>
    <row r="1577" spans="15:18">
      <c r="O1577" s="210"/>
      <c r="P1577" s="210"/>
      <c r="Q1577" s="210"/>
      <c r="R1577" s="210"/>
    </row>
    <row r="1578" spans="15:18">
      <c r="O1578" s="210"/>
      <c r="P1578" s="210"/>
      <c r="Q1578" s="210"/>
      <c r="R1578" s="210"/>
    </row>
    <row r="1579" spans="15:18">
      <c r="O1579" s="210"/>
      <c r="P1579" s="210"/>
      <c r="Q1579" s="210"/>
      <c r="R1579" s="210"/>
    </row>
    <row r="1580" spans="15:18">
      <c r="O1580" s="210"/>
      <c r="P1580" s="210"/>
      <c r="Q1580" s="210"/>
      <c r="R1580" s="210"/>
    </row>
    <row r="1581" spans="15:18">
      <c r="O1581" s="210"/>
      <c r="P1581" s="210"/>
      <c r="Q1581" s="210"/>
      <c r="R1581" s="210"/>
    </row>
    <row r="1582" spans="15:18">
      <c r="O1582" s="210"/>
      <c r="P1582" s="210"/>
      <c r="Q1582" s="210"/>
      <c r="R1582" s="210"/>
    </row>
    <row r="1583" spans="15:18">
      <c r="O1583" s="210"/>
      <c r="P1583" s="210"/>
      <c r="Q1583" s="210"/>
      <c r="R1583" s="210"/>
    </row>
    <row r="1584" spans="15:18">
      <c r="O1584" s="210"/>
      <c r="P1584" s="210"/>
      <c r="Q1584" s="210"/>
      <c r="R1584" s="210"/>
    </row>
    <row r="1585" spans="15:18">
      <c r="O1585" s="210"/>
      <c r="P1585" s="210"/>
      <c r="Q1585" s="210"/>
      <c r="R1585" s="210"/>
    </row>
    <row r="1586" spans="15:18">
      <c r="O1586" s="210"/>
      <c r="P1586" s="210"/>
      <c r="Q1586" s="210"/>
      <c r="R1586" s="210"/>
    </row>
    <row r="1587" spans="15:18">
      <c r="O1587" s="210"/>
      <c r="P1587" s="210"/>
      <c r="Q1587" s="210"/>
      <c r="R1587" s="210"/>
    </row>
    <row r="1588" spans="15:18">
      <c r="O1588" s="210"/>
      <c r="P1588" s="210"/>
      <c r="Q1588" s="210"/>
      <c r="R1588" s="210"/>
    </row>
    <row r="1589" spans="15:18">
      <c r="O1589" s="210"/>
      <c r="P1589" s="210"/>
      <c r="Q1589" s="210"/>
      <c r="R1589" s="210"/>
    </row>
    <row r="1590" spans="15:18">
      <c r="O1590" s="210"/>
      <c r="P1590" s="210"/>
      <c r="Q1590" s="210"/>
      <c r="R1590" s="210"/>
    </row>
    <row r="1591" spans="15:18">
      <c r="O1591" s="210"/>
      <c r="P1591" s="210"/>
      <c r="Q1591" s="210"/>
      <c r="R1591" s="210"/>
    </row>
    <row r="1592" spans="15:18">
      <c r="O1592" s="210"/>
      <c r="P1592" s="210"/>
      <c r="Q1592" s="210"/>
      <c r="R1592" s="210"/>
    </row>
    <row r="1593" spans="15:18">
      <c r="O1593" s="210"/>
      <c r="P1593" s="210"/>
      <c r="Q1593" s="210"/>
      <c r="R1593" s="210"/>
    </row>
    <row r="1594" spans="15:18">
      <c r="O1594" s="210"/>
      <c r="P1594" s="210"/>
      <c r="Q1594" s="210"/>
      <c r="R1594" s="210"/>
    </row>
    <row r="1595" spans="15:18">
      <c r="O1595" s="210"/>
      <c r="P1595" s="210"/>
      <c r="Q1595" s="210"/>
      <c r="R1595" s="210"/>
    </row>
    <row r="1596" spans="15:18">
      <c r="O1596" s="210"/>
      <c r="P1596" s="210"/>
      <c r="Q1596" s="210"/>
      <c r="R1596" s="210"/>
    </row>
    <row r="1597" spans="15:18">
      <c r="O1597" s="210"/>
      <c r="P1597" s="210"/>
      <c r="Q1597" s="210"/>
      <c r="R1597" s="210"/>
    </row>
    <row r="1598" spans="15:18">
      <c r="O1598" s="210"/>
      <c r="P1598" s="210"/>
      <c r="Q1598" s="210"/>
      <c r="R1598" s="210"/>
    </row>
    <row r="1599" spans="15:18">
      <c r="O1599" s="210"/>
      <c r="P1599" s="210"/>
      <c r="Q1599" s="210"/>
      <c r="R1599" s="210"/>
    </row>
    <row r="1600" spans="15:18">
      <c r="O1600" s="210"/>
      <c r="P1600" s="210"/>
      <c r="Q1600" s="210"/>
      <c r="R1600" s="210"/>
    </row>
    <row r="1601" spans="15:18">
      <c r="O1601" s="210"/>
      <c r="P1601" s="210"/>
      <c r="Q1601" s="210"/>
      <c r="R1601" s="210"/>
    </row>
    <row r="1602" spans="15:18">
      <c r="O1602" s="210"/>
      <c r="P1602" s="210"/>
      <c r="Q1602" s="210"/>
      <c r="R1602" s="210"/>
    </row>
    <row r="1603" spans="15:18">
      <c r="O1603" s="210"/>
      <c r="P1603" s="210"/>
      <c r="Q1603" s="210"/>
      <c r="R1603" s="210"/>
    </row>
    <row r="1604" spans="15:18">
      <c r="O1604" s="210"/>
      <c r="P1604" s="210"/>
      <c r="Q1604" s="210"/>
      <c r="R1604" s="210"/>
    </row>
    <row r="1605" spans="15:18">
      <c r="O1605" s="210"/>
      <c r="P1605" s="210"/>
      <c r="Q1605" s="210"/>
      <c r="R1605" s="210"/>
    </row>
    <row r="1606" spans="15:18">
      <c r="O1606" s="210"/>
      <c r="P1606" s="210"/>
      <c r="Q1606" s="210"/>
      <c r="R1606" s="210"/>
    </row>
    <row r="1607" spans="15:18">
      <c r="O1607" s="210"/>
      <c r="P1607" s="210"/>
      <c r="Q1607" s="210"/>
      <c r="R1607" s="210"/>
    </row>
    <row r="1608" spans="15:18">
      <c r="O1608" s="210"/>
      <c r="P1608" s="210"/>
      <c r="Q1608" s="210"/>
      <c r="R1608" s="210"/>
    </row>
    <row r="1609" spans="15:18">
      <c r="O1609" s="210"/>
      <c r="P1609" s="210"/>
      <c r="Q1609" s="210"/>
      <c r="R1609" s="210"/>
    </row>
    <row r="1610" spans="15:18">
      <c r="O1610" s="210"/>
      <c r="P1610" s="210"/>
      <c r="Q1610" s="210"/>
      <c r="R1610" s="210"/>
    </row>
    <row r="1611" spans="15:18">
      <c r="O1611" s="210"/>
      <c r="P1611" s="210"/>
      <c r="Q1611" s="210"/>
      <c r="R1611" s="210"/>
    </row>
    <row r="1612" spans="15:18">
      <c r="O1612" s="210"/>
      <c r="P1612" s="210"/>
      <c r="Q1612" s="210"/>
      <c r="R1612" s="210"/>
    </row>
    <row r="1613" spans="15:18">
      <c r="O1613" s="210"/>
      <c r="P1613" s="210"/>
      <c r="Q1613" s="210"/>
      <c r="R1613" s="210"/>
    </row>
    <row r="1614" spans="15:18">
      <c r="O1614" s="210"/>
      <c r="P1614" s="210"/>
      <c r="Q1614" s="210"/>
      <c r="R1614" s="210"/>
    </row>
    <row r="1615" spans="15:18">
      <c r="O1615" s="210"/>
      <c r="P1615" s="210"/>
      <c r="Q1615" s="210"/>
      <c r="R1615" s="210"/>
    </row>
    <row r="1616" spans="15:18">
      <c r="O1616" s="210"/>
      <c r="P1616" s="210"/>
      <c r="Q1616" s="210"/>
      <c r="R1616" s="210"/>
    </row>
    <row r="1617" spans="15:18">
      <c r="O1617" s="210"/>
      <c r="P1617" s="210"/>
      <c r="Q1617" s="210"/>
      <c r="R1617" s="210"/>
    </row>
    <row r="1618" spans="15:18">
      <c r="O1618" s="210"/>
      <c r="P1618" s="210"/>
      <c r="Q1618" s="210"/>
      <c r="R1618" s="210"/>
    </row>
    <row r="1619" spans="15:18">
      <c r="O1619" s="210"/>
      <c r="P1619" s="210"/>
      <c r="Q1619" s="210"/>
      <c r="R1619" s="210"/>
    </row>
    <row r="1620" spans="15:18">
      <c r="O1620" s="210"/>
      <c r="P1620" s="210"/>
      <c r="Q1620" s="210"/>
      <c r="R1620" s="210"/>
    </row>
    <row r="1621" spans="15:18">
      <c r="O1621" s="210"/>
      <c r="P1621" s="210"/>
      <c r="Q1621" s="210"/>
      <c r="R1621" s="210"/>
    </row>
    <row r="1622" spans="15:18">
      <c r="O1622" s="210"/>
      <c r="P1622" s="210"/>
      <c r="Q1622" s="210"/>
      <c r="R1622" s="210"/>
    </row>
    <row r="1623" spans="15:18">
      <c r="O1623" s="210"/>
      <c r="P1623" s="210"/>
      <c r="Q1623" s="210"/>
      <c r="R1623" s="210"/>
    </row>
    <row r="1624" spans="15:18">
      <c r="O1624" s="210"/>
      <c r="P1624" s="210"/>
      <c r="Q1624" s="210"/>
      <c r="R1624" s="210"/>
    </row>
    <row r="1625" spans="15:18">
      <c r="O1625" s="210"/>
      <c r="P1625" s="210"/>
      <c r="Q1625" s="210"/>
      <c r="R1625" s="210"/>
    </row>
    <row r="1626" spans="15:18">
      <c r="O1626" s="210"/>
      <c r="P1626" s="210"/>
      <c r="Q1626" s="210"/>
      <c r="R1626" s="210"/>
    </row>
    <row r="1627" spans="15:18">
      <c r="O1627" s="210"/>
      <c r="P1627" s="210"/>
      <c r="Q1627" s="210"/>
      <c r="R1627" s="210"/>
    </row>
    <row r="1628" spans="15:18">
      <c r="O1628" s="210"/>
      <c r="P1628" s="210"/>
      <c r="Q1628" s="210"/>
      <c r="R1628" s="210"/>
    </row>
    <row r="1629" spans="15:18">
      <c r="O1629" s="210"/>
      <c r="P1629" s="210"/>
      <c r="Q1629" s="210"/>
      <c r="R1629" s="210"/>
    </row>
    <row r="1630" spans="15:18">
      <c r="O1630" s="210"/>
      <c r="P1630" s="210"/>
      <c r="Q1630" s="210"/>
      <c r="R1630" s="210"/>
    </row>
    <row r="1631" spans="15:18">
      <c r="O1631" s="210"/>
      <c r="P1631" s="210"/>
      <c r="Q1631" s="210"/>
      <c r="R1631" s="210"/>
    </row>
    <row r="1632" spans="15:18">
      <c r="O1632" s="210"/>
      <c r="P1632" s="210"/>
      <c r="Q1632" s="210"/>
      <c r="R1632" s="210"/>
    </row>
    <row r="1633" spans="15:18">
      <c r="O1633" s="210"/>
      <c r="P1633" s="210"/>
      <c r="Q1633" s="210"/>
      <c r="R1633" s="210"/>
    </row>
    <row r="1634" spans="15:18">
      <c r="O1634" s="210"/>
      <c r="P1634" s="210"/>
      <c r="Q1634" s="210"/>
      <c r="R1634" s="210"/>
    </row>
    <row r="1635" spans="15:18">
      <c r="O1635" s="210"/>
      <c r="P1635" s="210"/>
      <c r="Q1635" s="210"/>
      <c r="R1635" s="210"/>
    </row>
    <row r="1636" spans="15:18">
      <c r="O1636" s="210"/>
      <c r="P1636" s="210"/>
      <c r="Q1636" s="210"/>
      <c r="R1636" s="210"/>
    </row>
    <row r="1637" spans="15:18">
      <c r="O1637" s="210"/>
      <c r="P1637" s="210"/>
      <c r="Q1637" s="210"/>
      <c r="R1637" s="210"/>
    </row>
    <row r="1638" spans="15:18">
      <c r="O1638" s="210"/>
      <c r="P1638" s="210"/>
      <c r="Q1638" s="210"/>
      <c r="R1638" s="210"/>
    </row>
    <row r="1639" spans="15:18">
      <c r="O1639" s="210"/>
      <c r="P1639" s="210"/>
      <c r="Q1639" s="210"/>
      <c r="R1639" s="210"/>
    </row>
    <row r="1640" spans="15:18">
      <c r="O1640" s="210"/>
      <c r="P1640" s="210"/>
      <c r="Q1640" s="210"/>
      <c r="R1640" s="210"/>
    </row>
    <row r="1641" spans="15:18">
      <c r="O1641" s="210"/>
      <c r="P1641" s="210"/>
      <c r="Q1641" s="210"/>
      <c r="R1641" s="210"/>
    </row>
    <row r="1642" spans="15:18">
      <c r="O1642" s="210"/>
      <c r="P1642" s="210"/>
      <c r="Q1642" s="210"/>
      <c r="R1642" s="210"/>
    </row>
    <row r="1643" spans="15:18">
      <c r="O1643" s="210"/>
      <c r="P1643" s="210"/>
      <c r="Q1643" s="210"/>
      <c r="R1643" s="210"/>
    </row>
    <row r="1644" spans="15:18">
      <c r="O1644" s="210"/>
      <c r="P1644" s="210"/>
      <c r="Q1644" s="210"/>
      <c r="R1644" s="210"/>
    </row>
    <row r="1645" spans="15:18">
      <c r="O1645" s="210"/>
      <c r="P1645" s="210"/>
      <c r="Q1645" s="210"/>
      <c r="R1645" s="210"/>
    </row>
    <row r="1646" spans="15:18">
      <c r="O1646" s="210"/>
      <c r="P1646" s="210"/>
      <c r="Q1646" s="210"/>
      <c r="R1646" s="210"/>
    </row>
    <row r="1647" spans="15:18">
      <c r="O1647" s="210"/>
      <c r="P1647" s="210"/>
      <c r="Q1647" s="210"/>
      <c r="R1647" s="210"/>
    </row>
    <row r="1648" spans="15:18">
      <c r="O1648" s="210"/>
      <c r="P1648" s="210"/>
      <c r="Q1648" s="210"/>
      <c r="R1648" s="210"/>
    </row>
    <row r="1649" spans="15:18">
      <c r="O1649" s="210"/>
      <c r="P1649" s="210"/>
      <c r="Q1649" s="210"/>
      <c r="R1649" s="210"/>
    </row>
    <row r="1650" spans="15:18">
      <c r="O1650" s="210"/>
      <c r="P1650" s="210"/>
      <c r="Q1650" s="210"/>
      <c r="R1650" s="210"/>
    </row>
    <row r="1651" spans="15:18">
      <c r="O1651" s="210"/>
      <c r="P1651" s="210"/>
      <c r="Q1651" s="210"/>
      <c r="R1651" s="210"/>
    </row>
    <row r="1652" spans="15:18">
      <c r="O1652" s="210"/>
      <c r="P1652" s="210"/>
      <c r="Q1652" s="210"/>
      <c r="R1652" s="210"/>
    </row>
    <row r="1653" spans="15:18">
      <c r="O1653" s="210"/>
      <c r="P1653" s="210"/>
      <c r="Q1653" s="210"/>
      <c r="R1653" s="210"/>
    </row>
    <row r="1654" spans="15:18">
      <c r="O1654" s="210"/>
      <c r="P1654" s="210"/>
      <c r="Q1654" s="210"/>
      <c r="R1654" s="210"/>
    </row>
    <row r="1655" spans="15:18">
      <c r="O1655" s="210"/>
      <c r="P1655" s="210"/>
      <c r="Q1655" s="210"/>
      <c r="R1655" s="210"/>
    </row>
    <row r="1656" spans="15:18">
      <c r="O1656" s="210"/>
      <c r="P1656" s="210"/>
      <c r="Q1656" s="210"/>
      <c r="R1656" s="210"/>
    </row>
    <row r="1657" spans="15:18">
      <c r="O1657" s="210"/>
      <c r="P1657" s="210"/>
      <c r="Q1657" s="210"/>
      <c r="R1657" s="210"/>
    </row>
    <row r="1658" spans="15:18">
      <c r="O1658" s="210"/>
      <c r="P1658" s="210"/>
      <c r="Q1658" s="210"/>
      <c r="R1658" s="210"/>
    </row>
    <row r="1659" spans="15:18">
      <c r="O1659" s="210"/>
      <c r="P1659" s="210"/>
      <c r="Q1659" s="210"/>
      <c r="R1659" s="210"/>
    </row>
    <row r="1660" spans="15:18">
      <c r="O1660" s="210"/>
      <c r="P1660" s="210"/>
      <c r="Q1660" s="210"/>
      <c r="R1660" s="210"/>
    </row>
    <row r="1661" spans="15:18">
      <c r="O1661" s="210"/>
      <c r="P1661" s="210"/>
      <c r="Q1661" s="210"/>
      <c r="R1661" s="210"/>
    </row>
    <row r="1662" spans="15:18">
      <c r="O1662" s="210"/>
      <c r="P1662" s="210"/>
      <c r="Q1662" s="210"/>
      <c r="R1662" s="210"/>
    </row>
    <row r="1663" spans="15:18">
      <c r="O1663" s="210"/>
      <c r="P1663" s="210"/>
      <c r="Q1663" s="210"/>
      <c r="R1663" s="210"/>
    </row>
    <row r="1664" spans="15:18">
      <c r="O1664" s="210"/>
      <c r="P1664" s="210"/>
      <c r="Q1664" s="210"/>
      <c r="R1664" s="210"/>
    </row>
    <row r="1665" spans="15:18">
      <c r="O1665" s="210"/>
      <c r="P1665" s="210"/>
      <c r="Q1665" s="210"/>
      <c r="R1665" s="210"/>
    </row>
    <row r="1666" spans="15:18">
      <c r="O1666" s="210"/>
      <c r="P1666" s="210"/>
      <c r="Q1666" s="210"/>
      <c r="R1666" s="210"/>
    </row>
    <row r="1667" spans="15:18">
      <c r="O1667" s="210"/>
      <c r="P1667" s="210"/>
      <c r="Q1667" s="210"/>
      <c r="R1667" s="210"/>
    </row>
    <row r="1668" spans="15:18">
      <c r="O1668" s="210"/>
      <c r="P1668" s="210"/>
      <c r="Q1668" s="210"/>
      <c r="R1668" s="210"/>
    </row>
    <row r="1669" spans="15:18">
      <c r="O1669" s="210"/>
      <c r="P1669" s="210"/>
      <c r="Q1669" s="210"/>
      <c r="R1669" s="210"/>
    </row>
    <row r="1670" spans="15:18">
      <c r="O1670" s="210"/>
      <c r="P1670" s="210"/>
      <c r="Q1670" s="210"/>
      <c r="R1670" s="210"/>
    </row>
    <row r="1671" spans="15:18">
      <c r="O1671" s="210"/>
      <c r="P1671" s="210"/>
      <c r="Q1671" s="210"/>
      <c r="R1671" s="210"/>
    </row>
    <row r="1672" spans="15:18">
      <c r="O1672" s="210"/>
      <c r="P1672" s="210"/>
      <c r="Q1672" s="210"/>
      <c r="R1672" s="210"/>
    </row>
    <row r="1673" spans="15:18">
      <c r="O1673" s="210"/>
      <c r="P1673" s="210"/>
      <c r="Q1673" s="210"/>
      <c r="R1673" s="210"/>
    </row>
    <row r="1674" spans="15:18">
      <c r="O1674" s="210"/>
      <c r="P1674" s="210"/>
      <c r="Q1674" s="210"/>
      <c r="R1674" s="210"/>
    </row>
    <row r="1675" spans="15:18">
      <c r="O1675" s="210"/>
      <c r="P1675" s="210"/>
      <c r="Q1675" s="210"/>
      <c r="R1675" s="210"/>
    </row>
    <row r="1676" spans="15:18">
      <c r="O1676" s="210"/>
      <c r="P1676" s="210"/>
      <c r="Q1676" s="210"/>
      <c r="R1676" s="210"/>
    </row>
    <row r="1677" spans="15:18">
      <c r="O1677" s="210"/>
      <c r="P1677" s="210"/>
      <c r="Q1677" s="210"/>
      <c r="R1677" s="210"/>
    </row>
    <row r="1678" spans="15:18">
      <c r="O1678" s="210"/>
      <c r="P1678" s="210"/>
      <c r="Q1678" s="210"/>
      <c r="R1678" s="210"/>
    </row>
    <row r="1679" spans="15:18">
      <c r="O1679" s="210"/>
      <c r="P1679" s="210"/>
      <c r="Q1679" s="210"/>
      <c r="R1679" s="210"/>
    </row>
    <row r="1680" spans="15:18">
      <c r="O1680" s="210"/>
      <c r="P1680" s="210"/>
      <c r="Q1680" s="210"/>
      <c r="R1680" s="210"/>
    </row>
    <row r="1681" spans="15:18">
      <c r="O1681" s="210"/>
      <c r="P1681" s="210"/>
      <c r="Q1681" s="210"/>
      <c r="R1681" s="210"/>
    </row>
    <row r="1682" spans="15:18">
      <c r="O1682" s="210"/>
      <c r="P1682" s="210"/>
      <c r="Q1682" s="210"/>
      <c r="R1682" s="210"/>
    </row>
    <row r="1683" spans="15:18">
      <c r="O1683" s="210"/>
      <c r="P1683" s="210"/>
      <c r="Q1683" s="210"/>
      <c r="R1683" s="210"/>
    </row>
    <row r="1684" spans="15:18">
      <c r="O1684" s="210"/>
      <c r="P1684" s="210"/>
      <c r="Q1684" s="210"/>
      <c r="R1684" s="210"/>
    </row>
    <row r="1685" spans="15:18">
      <c r="O1685" s="210"/>
      <c r="P1685" s="210"/>
      <c r="Q1685" s="210"/>
      <c r="R1685" s="210"/>
    </row>
    <row r="1686" spans="15:18">
      <c r="O1686" s="210"/>
      <c r="P1686" s="210"/>
      <c r="Q1686" s="210"/>
      <c r="R1686" s="210"/>
    </row>
    <row r="1687" spans="15:18">
      <c r="O1687" s="210"/>
      <c r="P1687" s="210"/>
      <c r="Q1687" s="210"/>
      <c r="R1687" s="210"/>
    </row>
    <row r="1688" spans="15:18">
      <c r="O1688" s="210"/>
      <c r="P1688" s="210"/>
      <c r="Q1688" s="210"/>
      <c r="R1688" s="210"/>
    </row>
    <row r="1689" spans="15:18">
      <c r="O1689" s="210"/>
      <c r="P1689" s="210"/>
      <c r="Q1689" s="210"/>
      <c r="R1689" s="210"/>
    </row>
    <row r="1690" spans="15:18">
      <c r="O1690" s="210"/>
      <c r="P1690" s="210"/>
      <c r="Q1690" s="210"/>
      <c r="R1690" s="210"/>
    </row>
    <row r="1691" spans="15:18">
      <c r="O1691" s="210"/>
      <c r="P1691" s="210"/>
      <c r="Q1691" s="210"/>
      <c r="R1691" s="210"/>
    </row>
    <row r="1692" spans="15:18">
      <c r="O1692" s="210"/>
      <c r="P1692" s="210"/>
      <c r="Q1692" s="210"/>
      <c r="R1692" s="210"/>
    </row>
    <row r="1693" spans="15:18">
      <c r="O1693" s="210"/>
      <c r="P1693" s="210"/>
      <c r="Q1693" s="210"/>
      <c r="R1693" s="210"/>
    </row>
    <row r="1694" spans="15:18">
      <c r="O1694" s="210"/>
      <c r="P1694" s="210"/>
      <c r="Q1694" s="210"/>
      <c r="R1694" s="210"/>
    </row>
    <row r="1695" spans="15:18">
      <c r="O1695" s="210"/>
      <c r="P1695" s="210"/>
      <c r="Q1695" s="210"/>
      <c r="R1695" s="210"/>
    </row>
    <row r="1696" spans="15:18">
      <c r="O1696" s="210"/>
      <c r="P1696" s="210"/>
      <c r="Q1696" s="210"/>
      <c r="R1696" s="210"/>
    </row>
    <row r="1697" spans="15:18">
      <c r="O1697" s="210"/>
      <c r="P1697" s="210"/>
      <c r="Q1697" s="210"/>
      <c r="R1697" s="210"/>
    </row>
    <row r="1698" spans="15:18">
      <c r="O1698" s="210"/>
      <c r="P1698" s="210"/>
      <c r="Q1698" s="210"/>
      <c r="R1698" s="210"/>
    </row>
    <row r="1699" spans="15:18">
      <c r="O1699" s="210"/>
      <c r="P1699" s="210"/>
      <c r="Q1699" s="210"/>
      <c r="R1699" s="210"/>
    </row>
    <row r="1700" spans="15:18">
      <c r="O1700" s="210"/>
      <c r="P1700" s="210"/>
      <c r="Q1700" s="210"/>
      <c r="R1700" s="210"/>
    </row>
    <row r="1701" spans="15:18">
      <c r="O1701" s="210"/>
      <c r="P1701" s="210"/>
      <c r="Q1701" s="210"/>
      <c r="R1701" s="210"/>
    </row>
    <row r="1702" spans="15:18">
      <c r="O1702" s="210"/>
      <c r="P1702" s="210"/>
      <c r="Q1702" s="210"/>
      <c r="R1702" s="210"/>
    </row>
    <row r="1703" spans="15:18">
      <c r="O1703" s="210"/>
      <c r="P1703" s="210"/>
      <c r="Q1703" s="210"/>
      <c r="R1703" s="210"/>
    </row>
    <row r="1704" spans="15:18">
      <c r="O1704" s="210"/>
      <c r="P1704" s="210"/>
      <c r="Q1704" s="210"/>
      <c r="R1704" s="210"/>
    </row>
    <row r="1705" spans="15:18">
      <c r="O1705" s="210"/>
      <c r="P1705" s="210"/>
      <c r="Q1705" s="210"/>
      <c r="R1705" s="210"/>
    </row>
    <row r="1706" spans="15:18">
      <c r="O1706" s="210"/>
      <c r="P1706" s="210"/>
      <c r="Q1706" s="210"/>
      <c r="R1706" s="210"/>
    </row>
    <row r="1707" spans="15:18">
      <c r="O1707" s="210"/>
      <c r="P1707" s="210"/>
      <c r="Q1707" s="210"/>
      <c r="R1707" s="210"/>
    </row>
    <row r="1708" spans="15:18">
      <c r="O1708" s="210"/>
      <c r="P1708" s="210"/>
      <c r="Q1708" s="210"/>
      <c r="R1708" s="210"/>
    </row>
    <row r="1709" spans="15:18">
      <c r="O1709" s="210"/>
      <c r="P1709" s="210"/>
      <c r="Q1709" s="210"/>
      <c r="R1709" s="210"/>
    </row>
    <row r="1710" spans="15:18">
      <c r="O1710" s="210"/>
      <c r="P1710" s="210"/>
      <c r="Q1710" s="210"/>
      <c r="R1710" s="210"/>
    </row>
    <row r="1711" spans="15:18">
      <c r="O1711" s="210"/>
      <c r="P1711" s="210"/>
      <c r="Q1711" s="210"/>
      <c r="R1711" s="210"/>
    </row>
    <row r="1712" spans="15:18">
      <c r="O1712" s="210"/>
      <c r="P1712" s="210"/>
      <c r="Q1712" s="210"/>
      <c r="R1712" s="210"/>
    </row>
    <row r="1713" spans="15:18">
      <c r="O1713" s="210"/>
      <c r="P1713" s="210"/>
      <c r="Q1713" s="210"/>
      <c r="R1713" s="210"/>
    </row>
    <row r="1714" spans="15:18">
      <c r="O1714" s="210"/>
      <c r="P1714" s="210"/>
      <c r="Q1714" s="210"/>
      <c r="R1714" s="210"/>
    </row>
    <row r="1715" spans="15:18">
      <c r="O1715" s="210"/>
      <c r="P1715" s="210"/>
      <c r="Q1715" s="210"/>
      <c r="R1715" s="210"/>
    </row>
    <row r="1716" spans="15:18">
      <c r="O1716" s="210"/>
      <c r="P1716" s="210"/>
      <c r="Q1716" s="210"/>
      <c r="R1716" s="210"/>
    </row>
    <row r="1717" spans="15:18">
      <c r="O1717" s="210"/>
      <c r="P1717" s="210"/>
      <c r="Q1717" s="210"/>
      <c r="R1717" s="210"/>
    </row>
    <row r="1718" spans="15:18">
      <c r="O1718" s="210"/>
      <c r="P1718" s="210"/>
      <c r="Q1718" s="210"/>
      <c r="R1718" s="210"/>
    </row>
    <row r="1719" spans="15:18">
      <c r="O1719" s="210"/>
      <c r="P1719" s="210"/>
      <c r="Q1719" s="210"/>
      <c r="R1719" s="210"/>
    </row>
    <row r="1720" spans="15:18">
      <c r="O1720" s="210"/>
      <c r="P1720" s="210"/>
      <c r="Q1720" s="210"/>
      <c r="R1720" s="210"/>
    </row>
    <row r="1721" spans="15:18">
      <c r="O1721" s="210"/>
      <c r="P1721" s="210"/>
      <c r="Q1721" s="210"/>
      <c r="R1721" s="210"/>
    </row>
    <row r="1722" spans="15:18">
      <c r="O1722" s="210"/>
      <c r="P1722" s="210"/>
      <c r="Q1722" s="210"/>
      <c r="R1722" s="210"/>
    </row>
    <row r="1723" spans="15:18">
      <c r="O1723" s="210"/>
      <c r="P1723" s="210"/>
      <c r="Q1723" s="210"/>
      <c r="R1723" s="210"/>
    </row>
    <row r="1724" spans="15:18">
      <c r="O1724" s="210"/>
      <c r="P1724" s="210"/>
      <c r="Q1724" s="210"/>
      <c r="R1724" s="210"/>
    </row>
    <row r="1725" spans="15:18">
      <c r="O1725" s="210"/>
      <c r="P1725" s="210"/>
      <c r="Q1725" s="210"/>
      <c r="R1725" s="210"/>
    </row>
    <row r="1726" spans="15:18">
      <c r="O1726" s="210"/>
      <c r="P1726" s="210"/>
      <c r="Q1726" s="210"/>
      <c r="R1726" s="210"/>
    </row>
    <row r="1727" spans="15:18">
      <c r="O1727" s="210"/>
      <c r="P1727" s="210"/>
      <c r="Q1727" s="210"/>
      <c r="R1727" s="210"/>
    </row>
    <row r="1728" spans="15:18">
      <c r="O1728" s="210"/>
      <c r="P1728" s="210"/>
      <c r="Q1728" s="210"/>
      <c r="R1728" s="210"/>
    </row>
    <row r="1729" spans="15:18">
      <c r="O1729" s="210"/>
      <c r="P1729" s="210"/>
      <c r="Q1729" s="210"/>
      <c r="R1729" s="210"/>
    </row>
    <row r="1730" spans="15:18">
      <c r="O1730" s="210"/>
      <c r="P1730" s="210"/>
      <c r="Q1730" s="210"/>
      <c r="R1730" s="210"/>
    </row>
    <row r="1731" spans="15:18">
      <c r="O1731" s="210"/>
      <c r="P1731" s="210"/>
      <c r="Q1731" s="210"/>
      <c r="R1731" s="210"/>
    </row>
    <row r="1732" spans="15:18">
      <c r="O1732" s="210"/>
      <c r="P1732" s="210"/>
      <c r="Q1732" s="210"/>
      <c r="R1732" s="210"/>
    </row>
    <row r="1733" spans="15:18">
      <c r="O1733" s="210"/>
      <c r="P1733" s="210"/>
      <c r="Q1733" s="210"/>
      <c r="R1733" s="210"/>
    </row>
    <row r="1734" spans="15:18">
      <c r="O1734" s="210"/>
      <c r="P1734" s="210"/>
      <c r="Q1734" s="210"/>
      <c r="R1734" s="210"/>
    </row>
    <row r="1735" spans="15:18">
      <c r="O1735" s="210"/>
      <c r="P1735" s="210"/>
      <c r="Q1735" s="210"/>
      <c r="R1735" s="210"/>
    </row>
    <row r="1736" spans="15:18">
      <c r="O1736" s="210"/>
      <c r="P1736" s="210"/>
      <c r="Q1736" s="210"/>
      <c r="R1736" s="210"/>
    </row>
    <row r="1737" spans="15:18">
      <c r="O1737" s="210"/>
      <c r="P1737" s="210"/>
      <c r="Q1737" s="210"/>
      <c r="R1737" s="210"/>
    </row>
    <row r="1738" spans="15:18">
      <c r="O1738" s="210"/>
      <c r="P1738" s="210"/>
      <c r="Q1738" s="210"/>
      <c r="R1738" s="210"/>
    </row>
    <row r="1739" spans="15:18">
      <c r="O1739" s="210"/>
      <c r="P1739" s="210"/>
      <c r="Q1739" s="210"/>
      <c r="R1739" s="210"/>
    </row>
    <row r="1740" spans="15:18">
      <c r="O1740" s="210"/>
      <c r="P1740" s="210"/>
      <c r="Q1740" s="210"/>
      <c r="R1740" s="210"/>
    </row>
    <row r="1741" spans="15:18">
      <c r="O1741" s="210"/>
      <c r="P1741" s="210"/>
      <c r="Q1741" s="210"/>
      <c r="R1741" s="210"/>
    </row>
    <row r="1742" spans="15:18">
      <c r="O1742" s="210"/>
      <c r="P1742" s="210"/>
      <c r="Q1742" s="210"/>
      <c r="R1742" s="210"/>
    </row>
    <row r="1743" spans="15:18">
      <c r="O1743" s="210"/>
      <c r="P1743" s="210"/>
      <c r="Q1743" s="210"/>
      <c r="R1743" s="210"/>
    </row>
    <row r="1744" spans="15:18">
      <c r="O1744" s="210"/>
      <c r="P1744" s="210"/>
      <c r="Q1744" s="210"/>
      <c r="R1744" s="210"/>
    </row>
    <row r="1745" spans="15:18">
      <c r="O1745" s="210"/>
      <c r="P1745" s="210"/>
      <c r="Q1745" s="210"/>
      <c r="R1745" s="210"/>
    </row>
    <row r="1746" spans="15:18">
      <c r="O1746" s="210"/>
      <c r="P1746" s="210"/>
      <c r="Q1746" s="210"/>
      <c r="R1746" s="210"/>
    </row>
    <row r="1747" spans="15:18">
      <c r="O1747" s="210"/>
      <c r="P1747" s="210"/>
      <c r="Q1747" s="210"/>
      <c r="R1747" s="210"/>
    </row>
    <row r="1748" spans="15:18">
      <c r="O1748" s="210"/>
      <c r="P1748" s="210"/>
      <c r="Q1748" s="210"/>
      <c r="R1748" s="210"/>
    </row>
    <row r="1749" spans="15:18">
      <c r="O1749" s="210"/>
      <c r="P1749" s="210"/>
      <c r="Q1749" s="210"/>
      <c r="R1749" s="210"/>
    </row>
    <row r="1750" spans="15:18">
      <c r="O1750" s="210"/>
      <c r="P1750" s="210"/>
      <c r="Q1750" s="210"/>
      <c r="R1750" s="210"/>
    </row>
    <row r="1751" spans="15:18">
      <c r="O1751" s="210"/>
      <c r="P1751" s="210"/>
      <c r="Q1751" s="210"/>
      <c r="R1751" s="210"/>
    </row>
    <row r="1752" spans="15:18">
      <c r="O1752" s="210"/>
      <c r="P1752" s="210"/>
      <c r="Q1752" s="210"/>
      <c r="R1752" s="210"/>
    </row>
    <row r="1753" spans="15:18">
      <c r="O1753" s="210"/>
      <c r="P1753" s="210"/>
      <c r="Q1753" s="210"/>
      <c r="R1753" s="210"/>
    </row>
    <row r="1754" spans="15:18">
      <c r="O1754" s="210"/>
      <c r="P1754" s="210"/>
      <c r="Q1754" s="210"/>
      <c r="R1754" s="210"/>
    </row>
    <row r="1755" spans="15:18">
      <c r="O1755" s="210"/>
      <c r="P1755" s="210"/>
      <c r="Q1755" s="210"/>
      <c r="R1755" s="210"/>
    </row>
    <row r="1756" spans="15:18">
      <c r="O1756" s="210"/>
      <c r="P1756" s="210"/>
      <c r="Q1756" s="210"/>
      <c r="R1756" s="210"/>
    </row>
    <row r="1757" spans="15:18">
      <c r="O1757" s="210"/>
      <c r="P1757" s="210"/>
      <c r="Q1757" s="210"/>
      <c r="R1757" s="210"/>
    </row>
    <row r="1758" spans="15:18">
      <c r="O1758" s="210"/>
      <c r="P1758" s="210"/>
      <c r="Q1758" s="210"/>
      <c r="R1758" s="210"/>
    </row>
    <row r="1759" spans="15:18">
      <c r="O1759" s="210"/>
      <c r="P1759" s="210"/>
      <c r="Q1759" s="210"/>
      <c r="R1759" s="210"/>
    </row>
    <row r="1760" spans="15:18">
      <c r="O1760" s="210"/>
      <c r="P1760" s="210"/>
      <c r="Q1760" s="210"/>
      <c r="R1760" s="210"/>
    </row>
    <row r="1761" spans="15:18">
      <c r="O1761" s="210"/>
      <c r="P1761" s="210"/>
      <c r="Q1761" s="210"/>
      <c r="R1761" s="210"/>
    </row>
    <row r="1762" spans="15:18">
      <c r="O1762" s="210"/>
      <c r="P1762" s="210"/>
      <c r="Q1762" s="210"/>
      <c r="R1762" s="210"/>
    </row>
    <row r="1763" spans="15:18">
      <c r="O1763" s="210"/>
      <c r="P1763" s="210"/>
      <c r="Q1763" s="210"/>
      <c r="R1763" s="210"/>
    </row>
    <row r="1764" spans="15:18">
      <c r="O1764" s="210"/>
      <c r="P1764" s="210"/>
      <c r="Q1764" s="210"/>
      <c r="R1764" s="210"/>
    </row>
    <row r="1765" spans="15:18">
      <c r="O1765" s="210"/>
      <c r="P1765" s="210"/>
      <c r="Q1765" s="210"/>
      <c r="R1765" s="210"/>
    </row>
    <row r="1766" spans="15:18">
      <c r="O1766" s="210"/>
      <c r="P1766" s="210"/>
      <c r="Q1766" s="210"/>
      <c r="R1766" s="210"/>
    </row>
    <row r="1767" spans="15:18">
      <c r="O1767" s="210"/>
      <c r="P1767" s="210"/>
      <c r="Q1767" s="210"/>
      <c r="R1767" s="210"/>
    </row>
    <row r="1768" spans="15:18">
      <c r="O1768" s="210"/>
      <c r="P1768" s="210"/>
      <c r="Q1768" s="210"/>
      <c r="R1768" s="210"/>
    </row>
    <row r="1769" spans="15:18">
      <c r="O1769" s="210"/>
      <c r="P1769" s="210"/>
      <c r="Q1769" s="210"/>
      <c r="R1769" s="210"/>
    </row>
    <row r="1770" spans="15:18">
      <c r="O1770" s="210"/>
      <c r="P1770" s="210"/>
      <c r="Q1770" s="210"/>
      <c r="R1770" s="210"/>
    </row>
    <row r="1771" spans="15:18">
      <c r="O1771" s="210"/>
      <c r="P1771" s="210"/>
      <c r="Q1771" s="210"/>
      <c r="R1771" s="210"/>
    </row>
    <row r="1772" spans="15:18">
      <c r="O1772" s="210"/>
      <c r="P1772" s="210"/>
      <c r="Q1772" s="210"/>
      <c r="R1772" s="210"/>
    </row>
    <row r="1773" spans="15:18">
      <c r="O1773" s="210"/>
      <c r="P1773" s="210"/>
      <c r="Q1773" s="210"/>
      <c r="R1773" s="210"/>
    </row>
    <row r="1774" spans="15:18">
      <c r="O1774" s="210"/>
      <c r="P1774" s="210"/>
      <c r="Q1774" s="210"/>
      <c r="R1774" s="210"/>
    </row>
    <row r="1775" spans="15:18">
      <c r="O1775" s="210"/>
      <c r="P1775" s="210"/>
      <c r="Q1775" s="210"/>
      <c r="R1775" s="210"/>
    </row>
    <row r="1776" spans="15:18">
      <c r="O1776" s="210"/>
      <c r="P1776" s="210"/>
      <c r="Q1776" s="210"/>
      <c r="R1776" s="210"/>
    </row>
    <row r="1777" spans="15:18">
      <c r="O1777" s="210"/>
      <c r="P1777" s="210"/>
      <c r="Q1777" s="210"/>
      <c r="R1777" s="210"/>
    </row>
    <row r="1778" spans="15:18">
      <c r="O1778" s="210"/>
      <c r="P1778" s="210"/>
      <c r="Q1778" s="210"/>
      <c r="R1778" s="210"/>
    </row>
    <row r="1779" spans="15:18">
      <c r="O1779" s="210"/>
      <c r="P1779" s="210"/>
      <c r="Q1779" s="210"/>
      <c r="R1779" s="210"/>
    </row>
    <row r="1780" spans="15:18">
      <c r="O1780" s="210"/>
      <c r="P1780" s="210"/>
      <c r="Q1780" s="210"/>
      <c r="R1780" s="210"/>
    </row>
    <row r="1781" spans="15:18">
      <c r="O1781" s="210"/>
      <c r="P1781" s="210"/>
      <c r="Q1781" s="210"/>
      <c r="R1781" s="210"/>
    </row>
    <row r="1782" spans="15:18">
      <c r="O1782" s="210"/>
      <c r="P1782" s="210"/>
      <c r="Q1782" s="210"/>
      <c r="R1782" s="210"/>
    </row>
    <row r="1783" spans="15:18">
      <c r="O1783" s="210"/>
      <c r="P1783" s="210"/>
      <c r="Q1783" s="210"/>
      <c r="R1783" s="210"/>
    </row>
    <row r="1784" spans="15:18">
      <c r="O1784" s="210"/>
      <c r="P1784" s="210"/>
      <c r="Q1784" s="210"/>
      <c r="R1784" s="210"/>
    </row>
    <row r="1785" spans="15:18">
      <c r="O1785" s="210"/>
      <c r="P1785" s="210"/>
      <c r="Q1785" s="210"/>
      <c r="R1785" s="210"/>
    </row>
    <row r="1786" spans="15:18">
      <c r="O1786" s="210"/>
      <c r="P1786" s="210"/>
      <c r="Q1786" s="210"/>
      <c r="R1786" s="210"/>
    </row>
    <row r="1787" spans="15:18">
      <c r="O1787" s="210"/>
      <c r="P1787" s="210"/>
      <c r="Q1787" s="210"/>
      <c r="R1787" s="210"/>
    </row>
    <row r="1788" spans="15:18">
      <c r="O1788" s="210"/>
      <c r="P1788" s="210"/>
      <c r="Q1788" s="210"/>
      <c r="R1788" s="210"/>
    </row>
    <row r="1789" spans="15:18">
      <c r="O1789" s="210"/>
      <c r="P1789" s="210"/>
      <c r="Q1789" s="210"/>
      <c r="R1789" s="210"/>
    </row>
    <row r="1790" spans="15:18">
      <c r="O1790" s="210"/>
      <c r="P1790" s="210"/>
      <c r="Q1790" s="210"/>
      <c r="R1790" s="210"/>
    </row>
    <row r="1791" spans="15:18">
      <c r="O1791" s="210"/>
      <c r="P1791" s="210"/>
      <c r="Q1791" s="210"/>
      <c r="R1791" s="210"/>
    </row>
    <row r="1792" spans="15:18">
      <c r="O1792" s="210"/>
      <c r="P1792" s="210"/>
      <c r="Q1792" s="210"/>
      <c r="R1792" s="210"/>
    </row>
    <row r="1793" spans="15:18">
      <c r="O1793" s="210"/>
      <c r="P1793" s="210"/>
      <c r="Q1793" s="210"/>
      <c r="R1793" s="210"/>
    </row>
    <row r="1794" spans="15:18">
      <c r="O1794" s="210"/>
      <c r="P1794" s="210"/>
      <c r="Q1794" s="210"/>
      <c r="R1794" s="210"/>
    </row>
    <row r="1795" spans="15:18">
      <c r="O1795" s="210"/>
      <c r="P1795" s="210"/>
      <c r="Q1795" s="210"/>
      <c r="R1795" s="210"/>
    </row>
    <row r="1796" spans="15:18">
      <c r="O1796" s="210"/>
      <c r="P1796" s="210"/>
      <c r="Q1796" s="210"/>
      <c r="R1796" s="210"/>
    </row>
    <row r="1797" spans="15:18">
      <c r="O1797" s="210"/>
      <c r="P1797" s="210"/>
      <c r="Q1797" s="210"/>
      <c r="R1797" s="210"/>
    </row>
    <row r="1798" spans="15:18">
      <c r="O1798" s="210"/>
      <c r="P1798" s="210"/>
      <c r="Q1798" s="210"/>
      <c r="R1798" s="210"/>
    </row>
    <row r="1799" spans="15:18">
      <c r="O1799" s="210"/>
      <c r="P1799" s="210"/>
      <c r="Q1799" s="210"/>
      <c r="R1799" s="210"/>
    </row>
    <row r="1800" spans="15:18">
      <c r="O1800" s="210"/>
      <c r="P1800" s="210"/>
      <c r="Q1800" s="210"/>
      <c r="R1800" s="210"/>
    </row>
    <row r="1801" spans="15:18">
      <c r="O1801" s="210"/>
      <c r="P1801" s="210"/>
      <c r="Q1801" s="210"/>
      <c r="R1801" s="210"/>
    </row>
    <row r="1802" spans="15:18">
      <c r="O1802" s="210"/>
      <c r="P1802" s="210"/>
      <c r="Q1802" s="210"/>
      <c r="R1802" s="210"/>
    </row>
    <row r="1803" spans="15:18">
      <c r="O1803" s="210"/>
      <c r="P1803" s="210"/>
      <c r="Q1803" s="210"/>
      <c r="R1803" s="210"/>
    </row>
    <row r="1804" spans="15:18">
      <c r="O1804" s="210"/>
      <c r="P1804" s="210"/>
      <c r="Q1804" s="210"/>
      <c r="R1804" s="210"/>
    </row>
    <row r="1805" spans="15:18">
      <c r="O1805" s="210"/>
      <c r="P1805" s="210"/>
      <c r="Q1805" s="210"/>
      <c r="R1805" s="210"/>
    </row>
    <row r="1806" spans="15:18">
      <c r="O1806" s="210"/>
      <c r="P1806" s="210"/>
      <c r="Q1806" s="210"/>
      <c r="R1806" s="210"/>
    </row>
    <row r="1807" spans="15:18">
      <c r="O1807" s="210"/>
      <c r="P1807" s="210"/>
      <c r="Q1807" s="210"/>
      <c r="R1807" s="210"/>
    </row>
    <row r="1808" spans="15:18">
      <c r="O1808" s="210"/>
      <c r="P1808" s="210"/>
      <c r="Q1808" s="210"/>
      <c r="R1808" s="210"/>
    </row>
    <row r="1809" spans="15:18">
      <c r="O1809" s="210"/>
      <c r="P1809" s="210"/>
      <c r="Q1809" s="210"/>
      <c r="R1809" s="210"/>
    </row>
    <row r="1810" spans="15:18">
      <c r="O1810" s="210"/>
      <c r="P1810" s="210"/>
      <c r="Q1810" s="210"/>
      <c r="R1810" s="210"/>
    </row>
    <row r="1811" spans="15:18">
      <c r="O1811" s="210"/>
      <c r="P1811" s="210"/>
      <c r="Q1811" s="210"/>
      <c r="R1811" s="210"/>
    </row>
    <row r="1812" spans="15:18">
      <c r="O1812" s="210"/>
      <c r="P1812" s="210"/>
      <c r="Q1812" s="210"/>
      <c r="R1812" s="210"/>
    </row>
    <row r="1813" spans="15:18">
      <c r="O1813" s="210"/>
      <c r="P1813" s="210"/>
      <c r="Q1813" s="210"/>
      <c r="R1813" s="210"/>
    </row>
    <row r="1814" spans="15:18">
      <c r="O1814" s="210"/>
      <c r="P1814" s="210"/>
      <c r="Q1814" s="210"/>
      <c r="R1814" s="210"/>
    </row>
    <row r="1815" spans="15:18">
      <c r="O1815" s="210"/>
      <c r="P1815" s="210"/>
      <c r="Q1815" s="210"/>
      <c r="R1815" s="210"/>
    </row>
    <row r="1816" spans="15:18">
      <c r="O1816" s="210"/>
      <c r="P1816" s="210"/>
      <c r="Q1816" s="210"/>
      <c r="R1816" s="210"/>
    </row>
    <row r="1817" spans="15:18">
      <c r="O1817" s="210"/>
      <c r="P1817" s="210"/>
      <c r="Q1817" s="210"/>
      <c r="R1817" s="210"/>
    </row>
    <row r="1818" spans="15:18">
      <c r="O1818" s="210"/>
      <c r="P1818" s="210"/>
      <c r="Q1818" s="210"/>
      <c r="R1818" s="210"/>
    </row>
    <row r="1819" spans="15:18">
      <c r="O1819" s="210"/>
      <c r="P1819" s="210"/>
      <c r="Q1819" s="210"/>
      <c r="R1819" s="210"/>
    </row>
    <row r="1820" spans="15:18">
      <c r="O1820" s="210"/>
      <c r="P1820" s="210"/>
      <c r="Q1820" s="210"/>
      <c r="R1820" s="210"/>
    </row>
    <row r="1821" spans="15:18">
      <c r="O1821" s="210"/>
      <c r="P1821" s="210"/>
      <c r="Q1821" s="210"/>
      <c r="R1821" s="210"/>
    </row>
    <row r="1822" spans="15:18">
      <c r="O1822" s="210"/>
      <c r="P1822" s="210"/>
      <c r="Q1822" s="210"/>
      <c r="R1822" s="210"/>
    </row>
    <row r="1823" spans="15:18">
      <c r="O1823" s="210"/>
      <c r="P1823" s="210"/>
      <c r="Q1823" s="210"/>
      <c r="R1823" s="210"/>
    </row>
    <row r="1824" spans="15:18">
      <c r="O1824" s="210"/>
      <c r="P1824" s="210"/>
      <c r="Q1824" s="210"/>
      <c r="R1824" s="210"/>
    </row>
    <row r="1825" spans="15:18">
      <c r="O1825" s="210"/>
      <c r="P1825" s="210"/>
      <c r="Q1825" s="210"/>
      <c r="R1825" s="210"/>
    </row>
    <row r="1826" spans="15:18">
      <c r="O1826" s="210"/>
      <c r="P1826" s="210"/>
      <c r="Q1826" s="210"/>
      <c r="R1826" s="210"/>
    </row>
    <row r="1827" spans="15:18">
      <c r="O1827" s="210"/>
      <c r="P1827" s="210"/>
      <c r="Q1827" s="210"/>
      <c r="R1827" s="210"/>
    </row>
    <row r="1828" spans="15:18">
      <c r="O1828" s="210"/>
      <c r="P1828" s="210"/>
      <c r="Q1828" s="210"/>
      <c r="R1828" s="210"/>
    </row>
    <row r="1829" spans="15:18">
      <c r="O1829" s="210"/>
      <c r="P1829" s="210"/>
      <c r="Q1829" s="210"/>
      <c r="R1829" s="210"/>
    </row>
    <row r="1830" spans="15:18">
      <c r="O1830" s="210"/>
      <c r="P1830" s="210"/>
      <c r="Q1830" s="210"/>
      <c r="R1830" s="210"/>
    </row>
    <row r="1831" spans="15:18">
      <c r="O1831" s="210"/>
      <c r="P1831" s="210"/>
      <c r="Q1831" s="210"/>
      <c r="R1831" s="210"/>
    </row>
    <row r="1832" spans="15:18">
      <c r="O1832" s="210"/>
      <c r="P1832" s="210"/>
      <c r="Q1832" s="210"/>
      <c r="R1832" s="210"/>
    </row>
    <row r="1833" spans="15:18">
      <c r="O1833" s="210"/>
      <c r="P1833" s="210"/>
      <c r="Q1833" s="210"/>
      <c r="R1833" s="210"/>
    </row>
    <row r="1834" spans="15:18">
      <c r="O1834" s="210"/>
      <c r="P1834" s="210"/>
      <c r="Q1834" s="210"/>
      <c r="R1834" s="210"/>
    </row>
    <row r="1835" spans="15:18">
      <c r="O1835" s="210"/>
      <c r="P1835" s="210"/>
      <c r="Q1835" s="210"/>
      <c r="R1835" s="210"/>
    </row>
    <row r="1836" spans="15:18">
      <c r="O1836" s="210"/>
      <c r="P1836" s="210"/>
      <c r="Q1836" s="210"/>
      <c r="R1836" s="210"/>
    </row>
    <row r="1837" spans="15:18">
      <c r="O1837" s="210"/>
      <c r="P1837" s="210"/>
      <c r="Q1837" s="210"/>
      <c r="R1837" s="210"/>
    </row>
    <row r="1838" spans="15:18">
      <c r="O1838" s="210"/>
      <c r="P1838" s="210"/>
      <c r="Q1838" s="210"/>
      <c r="R1838" s="210"/>
    </row>
    <row r="1839" spans="15:18">
      <c r="O1839" s="210"/>
      <c r="P1839" s="210"/>
      <c r="Q1839" s="210"/>
      <c r="R1839" s="210"/>
    </row>
    <row r="1840" spans="15:18">
      <c r="O1840" s="210"/>
      <c r="P1840" s="210"/>
      <c r="Q1840" s="210"/>
      <c r="R1840" s="210"/>
    </row>
    <row r="1841" spans="15:18">
      <c r="O1841" s="210"/>
      <c r="P1841" s="210"/>
      <c r="Q1841" s="210"/>
      <c r="R1841" s="210"/>
    </row>
    <row r="1842" spans="15:18">
      <c r="O1842" s="210"/>
      <c r="P1842" s="210"/>
      <c r="Q1842" s="210"/>
      <c r="R1842" s="210"/>
    </row>
    <row r="1843" spans="15:18">
      <c r="O1843" s="210"/>
      <c r="P1843" s="210"/>
      <c r="Q1843" s="210"/>
      <c r="R1843" s="210"/>
    </row>
    <row r="1844" spans="15:18">
      <c r="O1844" s="210"/>
      <c r="P1844" s="210"/>
      <c r="Q1844" s="210"/>
      <c r="R1844" s="210"/>
    </row>
    <row r="1845" spans="15:18">
      <c r="O1845" s="210"/>
      <c r="P1845" s="210"/>
      <c r="Q1845" s="210"/>
      <c r="R1845" s="210"/>
    </row>
    <row r="1846" spans="15:18">
      <c r="O1846" s="210"/>
      <c r="P1846" s="210"/>
      <c r="Q1846" s="210"/>
      <c r="R1846" s="210"/>
    </row>
    <row r="1847" spans="15:18">
      <c r="O1847" s="210"/>
      <c r="P1847" s="210"/>
      <c r="Q1847" s="210"/>
      <c r="R1847" s="210"/>
    </row>
    <row r="1848" spans="15:18">
      <c r="O1848" s="210"/>
      <c r="P1848" s="210"/>
      <c r="Q1848" s="210"/>
      <c r="R1848" s="210"/>
    </row>
    <row r="1849" spans="15:18">
      <c r="O1849" s="210"/>
      <c r="P1849" s="210"/>
      <c r="Q1849" s="210"/>
      <c r="R1849" s="210"/>
    </row>
    <row r="1850" spans="15:18">
      <c r="O1850" s="210"/>
      <c r="P1850" s="210"/>
      <c r="Q1850" s="210"/>
      <c r="R1850" s="210"/>
    </row>
    <row r="1851" spans="15:18">
      <c r="O1851" s="210"/>
      <c r="P1851" s="210"/>
      <c r="Q1851" s="210"/>
      <c r="R1851" s="210"/>
    </row>
    <row r="1852" spans="15:18">
      <c r="O1852" s="210"/>
      <c r="P1852" s="210"/>
      <c r="Q1852" s="210"/>
      <c r="R1852" s="210"/>
    </row>
    <row r="1853" spans="15:18">
      <c r="O1853" s="210"/>
      <c r="P1853" s="210"/>
      <c r="Q1853" s="210"/>
      <c r="R1853" s="210"/>
    </row>
    <row r="1854" spans="15:18">
      <c r="O1854" s="210"/>
      <c r="P1854" s="210"/>
      <c r="Q1854" s="210"/>
      <c r="R1854" s="210"/>
    </row>
    <row r="1855" spans="15:18">
      <c r="O1855" s="210"/>
      <c r="P1855" s="210"/>
      <c r="Q1855" s="210"/>
      <c r="R1855" s="210"/>
    </row>
    <row r="1856" spans="15:18">
      <c r="O1856" s="210"/>
      <c r="P1856" s="210"/>
      <c r="Q1856" s="210"/>
      <c r="R1856" s="210"/>
    </row>
    <row r="1857" spans="15:18">
      <c r="O1857" s="210"/>
      <c r="P1857" s="210"/>
      <c r="Q1857" s="210"/>
      <c r="R1857" s="210"/>
    </row>
    <row r="1858" spans="15:18">
      <c r="O1858" s="210"/>
      <c r="P1858" s="210"/>
      <c r="Q1858" s="210"/>
      <c r="R1858" s="210"/>
    </row>
    <row r="1859" spans="15:18">
      <c r="O1859" s="210"/>
      <c r="P1859" s="210"/>
      <c r="Q1859" s="210"/>
      <c r="R1859" s="210"/>
    </row>
    <row r="1860" spans="15:18">
      <c r="O1860" s="210"/>
      <c r="P1860" s="210"/>
      <c r="Q1860" s="210"/>
      <c r="R1860" s="210"/>
    </row>
    <row r="1861" spans="15:18">
      <c r="O1861" s="210"/>
      <c r="P1861" s="210"/>
      <c r="Q1861" s="210"/>
      <c r="R1861" s="210"/>
    </row>
    <row r="1862" spans="15:18">
      <c r="O1862" s="210"/>
      <c r="P1862" s="210"/>
      <c r="Q1862" s="210"/>
      <c r="R1862" s="210"/>
    </row>
    <row r="1863" spans="15:18">
      <c r="O1863" s="210"/>
      <c r="P1863" s="210"/>
      <c r="Q1863" s="210"/>
      <c r="R1863" s="210"/>
    </row>
    <row r="1864" spans="15:18">
      <c r="O1864" s="210"/>
      <c r="P1864" s="210"/>
      <c r="Q1864" s="210"/>
      <c r="R1864" s="210"/>
    </row>
    <row r="1865" spans="15:18">
      <c r="O1865" s="210"/>
      <c r="P1865" s="210"/>
      <c r="Q1865" s="210"/>
      <c r="R1865" s="210"/>
    </row>
    <row r="1866" spans="15:18">
      <c r="O1866" s="210"/>
      <c r="P1866" s="210"/>
      <c r="Q1866" s="210"/>
      <c r="R1866" s="210"/>
    </row>
    <row r="1867" spans="15:18">
      <c r="O1867" s="210"/>
      <c r="P1867" s="210"/>
      <c r="Q1867" s="210"/>
      <c r="R1867" s="210"/>
    </row>
    <row r="1868" spans="15:18">
      <c r="O1868" s="210"/>
      <c r="P1868" s="210"/>
      <c r="Q1868" s="210"/>
      <c r="R1868" s="210"/>
    </row>
    <row r="1869" spans="15:18">
      <c r="O1869" s="210"/>
      <c r="P1869" s="210"/>
      <c r="Q1869" s="210"/>
      <c r="R1869" s="210"/>
    </row>
    <row r="1870" spans="15:18">
      <c r="O1870" s="210"/>
      <c r="P1870" s="210"/>
      <c r="Q1870" s="210"/>
      <c r="R1870" s="210"/>
    </row>
    <row r="1871" spans="15:18">
      <c r="O1871" s="210"/>
      <c r="P1871" s="210"/>
      <c r="Q1871" s="210"/>
      <c r="R1871" s="210"/>
    </row>
    <row r="1872" spans="15:18">
      <c r="O1872" s="210"/>
      <c r="P1872" s="210"/>
      <c r="Q1872" s="210"/>
      <c r="R1872" s="210"/>
    </row>
    <row r="1873" spans="15:18">
      <c r="O1873" s="210"/>
      <c r="P1873" s="210"/>
      <c r="Q1873" s="210"/>
      <c r="R1873" s="210"/>
    </row>
    <row r="1874" spans="15:18">
      <c r="O1874" s="210"/>
      <c r="P1874" s="210"/>
      <c r="Q1874" s="210"/>
      <c r="R1874" s="210"/>
    </row>
    <row r="1875" spans="15:18">
      <c r="O1875" s="210"/>
      <c r="P1875" s="210"/>
      <c r="Q1875" s="210"/>
      <c r="R1875" s="210"/>
    </row>
    <row r="1876" spans="15:18">
      <c r="O1876" s="210"/>
      <c r="P1876" s="210"/>
      <c r="Q1876" s="210"/>
      <c r="R1876" s="210"/>
    </row>
    <row r="1877" spans="15:18">
      <c r="O1877" s="210"/>
      <c r="P1877" s="210"/>
      <c r="Q1877" s="210"/>
      <c r="R1877" s="210"/>
    </row>
    <row r="1878" spans="15:18">
      <c r="O1878" s="210"/>
      <c r="P1878" s="210"/>
      <c r="Q1878" s="210"/>
      <c r="R1878" s="210"/>
    </row>
    <row r="1879" spans="15:18">
      <c r="O1879" s="210"/>
      <c r="P1879" s="210"/>
      <c r="Q1879" s="210"/>
      <c r="R1879" s="210"/>
    </row>
    <row r="1880" spans="15:18">
      <c r="O1880" s="210"/>
      <c r="P1880" s="210"/>
      <c r="Q1880" s="210"/>
      <c r="R1880" s="210"/>
    </row>
    <row r="1881" spans="15:18">
      <c r="O1881" s="210"/>
      <c r="P1881" s="210"/>
      <c r="Q1881" s="210"/>
      <c r="R1881" s="210"/>
    </row>
    <row r="1882" spans="15:18">
      <c r="O1882" s="210"/>
      <c r="P1882" s="210"/>
      <c r="Q1882" s="210"/>
      <c r="R1882" s="210"/>
    </row>
    <row r="1883" spans="15:18">
      <c r="O1883" s="210"/>
      <c r="P1883" s="210"/>
      <c r="Q1883" s="210"/>
      <c r="R1883" s="210"/>
    </row>
    <row r="1884" spans="15:18">
      <c r="O1884" s="210"/>
      <c r="P1884" s="210"/>
      <c r="Q1884" s="210"/>
      <c r="R1884" s="210"/>
    </row>
    <row r="1885" spans="15:18">
      <c r="O1885" s="210"/>
      <c r="P1885" s="210"/>
      <c r="Q1885" s="210"/>
      <c r="R1885" s="210"/>
    </row>
    <row r="1886" spans="15:18">
      <c r="O1886" s="210"/>
      <c r="P1886" s="210"/>
      <c r="Q1886" s="210"/>
      <c r="R1886" s="210"/>
    </row>
    <row r="1887" spans="15:18">
      <c r="O1887" s="210"/>
      <c r="P1887" s="210"/>
      <c r="Q1887" s="210"/>
      <c r="R1887" s="210"/>
    </row>
    <row r="1888" spans="15:18">
      <c r="O1888" s="210"/>
      <c r="P1888" s="210"/>
      <c r="Q1888" s="210"/>
      <c r="R1888" s="210"/>
    </row>
    <row r="1889" spans="15:18">
      <c r="O1889" s="210"/>
      <c r="P1889" s="210"/>
      <c r="Q1889" s="210"/>
      <c r="R1889" s="210"/>
    </row>
    <row r="1890" spans="15:18">
      <c r="O1890" s="210"/>
      <c r="P1890" s="210"/>
      <c r="Q1890" s="210"/>
      <c r="R1890" s="210"/>
    </row>
    <row r="1891" spans="15:18">
      <c r="O1891" s="210"/>
      <c r="P1891" s="210"/>
      <c r="Q1891" s="210"/>
      <c r="R1891" s="210"/>
    </row>
    <row r="1892" spans="15:18">
      <c r="O1892" s="210"/>
      <c r="P1892" s="210"/>
      <c r="Q1892" s="210"/>
      <c r="R1892" s="210"/>
    </row>
    <row r="1893" spans="15:18">
      <c r="O1893" s="210"/>
      <c r="P1893" s="210"/>
      <c r="Q1893" s="210"/>
      <c r="R1893" s="210"/>
    </row>
    <row r="1894" spans="15:18">
      <c r="O1894" s="210"/>
      <c r="P1894" s="210"/>
      <c r="Q1894" s="210"/>
      <c r="R1894" s="210"/>
    </row>
    <row r="1895" spans="15:18">
      <c r="O1895" s="210"/>
      <c r="P1895" s="210"/>
      <c r="Q1895" s="210"/>
      <c r="R1895" s="210"/>
    </row>
    <row r="1896" spans="15:18">
      <c r="O1896" s="210"/>
      <c r="P1896" s="210"/>
      <c r="Q1896" s="210"/>
      <c r="R1896" s="210"/>
    </row>
    <row r="1897" spans="15:18">
      <c r="O1897" s="210"/>
      <c r="P1897" s="210"/>
      <c r="Q1897" s="210"/>
      <c r="R1897" s="210"/>
    </row>
    <row r="1898" spans="15:18">
      <c r="O1898" s="210"/>
      <c r="P1898" s="210"/>
      <c r="Q1898" s="210"/>
      <c r="R1898" s="210"/>
    </row>
    <row r="1899" spans="15:18">
      <c r="O1899" s="210"/>
      <c r="P1899" s="210"/>
      <c r="Q1899" s="210"/>
      <c r="R1899" s="210"/>
    </row>
    <row r="1900" spans="15:18">
      <c r="O1900" s="210"/>
      <c r="P1900" s="210"/>
      <c r="Q1900" s="210"/>
      <c r="R1900" s="210"/>
    </row>
    <row r="1901" spans="15:18">
      <c r="O1901" s="210"/>
      <c r="P1901" s="210"/>
      <c r="Q1901" s="210"/>
      <c r="R1901" s="210"/>
    </row>
    <row r="1902" spans="15:18">
      <c r="O1902" s="210"/>
      <c r="P1902" s="210"/>
      <c r="Q1902" s="210"/>
      <c r="R1902" s="210"/>
    </row>
    <row r="1903" spans="15:18">
      <c r="O1903" s="210"/>
      <c r="P1903" s="210"/>
      <c r="Q1903" s="210"/>
      <c r="R1903" s="210"/>
    </row>
    <row r="1904" spans="15:18">
      <c r="O1904" s="210"/>
      <c r="P1904" s="210"/>
      <c r="Q1904" s="210"/>
      <c r="R1904" s="210"/>
    </row>
    <row r="1905" spans="15:18">
      <c r="O1905" s="210"/>
      <c r="P1905" s="210"/>
      <c r="Q1905" s="210"/>
      <c r="R1905" s="210"/>
    </row>
    <row r="1906" spans="15:18">
      <c r="O1906" s="210"/>
      <c r="P1906" s="210"/>
      <c r="Q1906" s="210"/>
      <c r="R1906" s="210"/>
    </row>
    <row r="1907" spans="15:18">
      <c r="O1907" s="210"/>
      <c r="P1907" s="210"/>
      <c r="Q1907" s="210"/>
      <c r="R1907" s="210"/>
    </row>
    <row r="1908" spans="15:18">
      <c r="O1908" s="210"/>
      <c r="P1908" s="210"/>
      <c r="Q1908" s="210"/>
      <c r="R1908" s="210"/>
    </row>
    <row r="1909" spans="15:18">
      <c r="O1909" s="210"/>
      <c r="P1909" s="210"/>
      <c r="Q1909" s="210"/>
      <c r="R1909" s="210"/>
    </row>
    <row r="1910" spans="15:18">
      <c r="O1910" s="210"/>
      <c r="P1910" s="210"/>
      <c r="Q1910" s="210"/>
      <c r="R1910" s="210"/>
    </row>
    <row r="1911" spans="15:18">
      <c r="O1911" s="210"/>
      <c r="P1911" s="210"/>
      <c r="Q1911" s="210"/>
      <c r="R1911" s="210"/>
    </row>
    <row r="1912" spans="15:18">
      <c r="O1912" s="210"/>
      <c r="P1912" s="210"/>
      <c r="Q1912" s="210"/>
      <c r="R1912" s="210"/>
    </row>
    <row r="1913" spans="15:18">
      <c r="O1913" s="210"/>
      <c r="P1913" s="210"/>
      <c r="Q1913" s="210"/>
      <c r="R1913" s="210"/>
    </row>
    <row r="1914" spans="15:18">
      <c r="O1914" s="210"/>
      <c r="P1914" s="210"/>
      <c r="Q1914" s="210"/>
      <c r="R1914" s="210"/>
    </row>
    <row r="1915" spans="15:18">
      <c r="O1915" s="210"/>
      <c r="P1915" s="210"/>
      <c r="Q1915" s="210"/>
      <c r="R1915" s="210"/>
    </row>
    <row r="1916" spans="15:18">
      <c r="O1916" s="210"/>
      <c r="P1916" s="210"/>
      <c r="Q1916" s="210"/>
      <c r="R1916" s="210"/>
    </row>
    <row r="1917" spans="15:18">
      <c r="O1917" s="210"/>
      <c r="P1917" s="210"/>
      <c r="Q1917" s="210"/>
      <c r="R1917" s="210"/>
    </row>
    <row r="1918" spans="15:18">
      <c r="O1918" s="210"/>
      <c r="P1918" s="210"/>
      <c r="Q1918" s="210"/>
      <c r="R1918" s="210"/>
    </row>
    <row r="1919" spans="15:18">
      <c r="O1919" s="210"/>
      <c r="P1919" s="210"/>
      <c r="Q1919" s="210"/>
      <c r="R1919" s="210"/>
    </row>
    <row r="1920" spans="15:18">
      <c r="O1920" s="210"/>
      <c r="P1920" s="210"/>
      <c r="Q1920" s="210"/>
      <c r="R1920" s="210"/>
    </row>
    <row r="1921" spans="15:18">
      <c r="O1921" s="210"/>
      <c r="P1921" s="210"/>
      <c r="Q1921" s="210"/>
      <c r="R1921" s="210"/>
    </row>
    <row r="1922" spans="15:18">
      <c r="O1922" s="210"/>
      <c r="P1922" s="210"/>
      <c r="Q1922" s="210"/>
      <c r="R1922" s="210"/>
    </row>
    <row r="1923" spans="15:18">
      <c r="O1923" s="210"/>
      <c r="P1923" s="210"/>
      <c r="Q1923" s="210"/>
      <c r="R1923" s="210"/>
    </row>
    <row r="1924" spans="15:18">
      <c r="O1924" s="210"/>
      <c r="P1924" s="210"/>
      <c r="Q1924" s="210"/>
      <c r="R1924" s="210"/>
    </row>
    <row r="1925" spans="15:18">
      <c r="O1925" s="210"/>
      <c r="P1925" s="210"/>
      <c r="Q1925" s="210"/>
      <c r="R1925" s="210"/>
    </row>
    <row r="1926" spans="15:18">
      <c r="O1926" s="210"/>
      <c r="P1926" s="210"/>
      <c r="Q1926" s="210"/>
      <c r="R1926" s="210"/>
    </row>
    <row r="1927" spans="15:18">
      <c r="O1927" s="210"/>
      <c r="P1927" s="210"/>
      <c r="Q1927" s="210"/>
      <c r="R1927" s="210"/>
    </row>
    <row r="1928" spans="15:18">
      <c r="O1928" s="210"/>
      <c r="P1928" s="210"/>
      <c r="Q1928" s="210"/>
      <c r="R1928" s="210"/>
    </row>
    <row r="1929" spans="15:18">
      <c r="O1929" s="210"/>
      <c r="P1929" s="210"/>
      <c r="Q1929" s="210"/>
      <c r="R1929" s="210"/>
    </row>
    <row r="1930" spans="15:18">
      <c r="O1930" s="210"/>
      <c r="P1930" s="210"/>
      <c r="Q1930" s="210"/>
      <c r="R1930" s="210"/>
    </row>
    <row r="1931" spans="15:18">
      <c r="O1931" s="210"/>
      <c r="P1931" s="210"/>
      <c r="Q1931" s="210"/>
      <c r="R1931" s="210"/>
    </row>
    <row r="1932" spans="15:18">
      <c r="O1932" s="210"/>
      <c r="P1932" s="210"/>
      <c r="Q1932" s="210"/>
      <c r="R1932" s="210"/>
    </row>
    <row r="1933" spans="15:18">
      <c r="O1933" s="210"/>
      <c r="P1933" s="210"/>
      <c r="Q1933" s="210"/>
      <c r="R1933" s="210"/>
    </row>
    <row r="1934" spans="15:18">
      <c r="O1934" s="210"/>
      <c r="P1934" s="210"/>
      <c r="Q1934" s="210"/>
      <c r="R1934" s="210"/>
    </row>
    <row r="1935" spans="15:18">
      <c r="O1935" s="210"/>
      <c r="P1935" s="210"/>
      <c r="Q1935" s="210"/>
      <c r="R1935" s="210"/>
    </row>
    <row r="1936" spans="15:18">
      <c r="O1936" s="210"/>
      <c r="P1936" s="210"/>
      <c r="Q1936" s="210"/>
      <c r="R1936" s="210"/>
    </row>
    <row r="1937" spans="15:18">
      <c r="O1937" s="210"/>
      <c r="P1937" s="210"/>
      <c r="Q1937" s="210"/>
      <c r="R1937" s="210"/>
    </row>
    <row r="1938" spans="15:18">
      <c r="O1938" s="210"/>
      <c r="P1938" s="210"/>
      <c r="Q1938" s="210"/>
      <c r="R1938" s="210"/>
    </row>
    <row r="1939" spans="15:18">
      <c r="O1939" s="210"/>
      <c r="P1939" s="210"/>
      <c r="Q1939" s="210"/>
      <c r="R1939" s="210"/>
    </row>
    <row r="1940" spans="15:18">
      <c r="O1940" s="210"/>
      <c r="P1940" s="210"/>
      <c r="Q1940" s="210"/>
      <c r="R1940" s="210"/>
    </row>
    <row r="1941" spans="15:18">
      <c r="O1941" s="210"/>
      <c r="P1941" s="210"/>
      <c r="Q1941" s="210"/>
      <c r="R1941" s="210"/>
    </row>
    <row r="1942" spans="15:18">
      <c r="O1942" s="210"/>
      <c r="P1942" s="210"/>
      <c r="Q1942" s="210"/>
      <c r="R1942" s="210"/>
    </row>
    <row r="1943" spans="15:18">
      <c r="O1943" s="210"/>
      <c r="P1943" s="210"/>
      <c r="Q1943" s="210"/>
      <c r="R1943" s="210"/>
    </row>
    <row r="1944" spans="15:18">
      <c r="O1944" s="210"/>
      <c r="P1944" s="210"/>
      <c r="Q1944" s="210"/>
      <c r="R1944" s="210"/>
    </row>
    <row r="1945" spans="15:18">
      <c r="O1945" s="210"/>
      <c r="P1945" s="210"/>
      <c r="Q1945" s="210"/>
      <c r="R1945" s="210"/>
    </row>
    <row r="1946" spans="15:18">
      <c r="O1946" s="210"/>
      <c r="P1946" s="210"/>
      <c r="Q1946" s="210"/>
      <c r="R1946" s="210"/>
    </row>
    <row r="1947" spans="15:18">
      <c r="O1947" s="210"/>
      <c r="P1947" s="210"/>
      <c r="Q1947" s="210"/>
      <c r="R1947" s="210"/>
    </row>
    <row r="1948" spans="15:18">
      <c r="O1948" s="210"/>
      <c r="P1948" s="210"/>
      <c r="Q1948" s="210"/>
      <c r="R1948" s="210"/>
    </row>
    <row r="1949" spans="15:18">
      <c r="O1949" s="210"/>
      <c r="P1949" s="210"/>
      <c r="Q1949" s="210"/>
      <c r="R1949" s="210"/>
    </row>
    <row r="1950" spans="15:18">
      <c r="O1950" s="210"/>
      <c r="P1950" s="210"/>
      <c r="Q1950" s="210"/>
      <c r="R1950" s="210"/>
    </row>
    <row r="1951" spans="15:18">
      <c r="O1951" s="210"/>
      <c r="P1951" s="210"/>
      <c r="Q1951" s="210"/>
      <c r="R1951" s="210"/>
    </row>
    <row r="1952" spans="15:18">
      <c r="O1952" s="210"/>
      <c r="P1952" s="210"/>
      <c r="Q1952" s="210"/>
      <c r="R1952" s="210"/>
    </row>
    <row r="1953" spans="15:18">
      <c r="O1953" s="210"/>
      <c r="P1953" s="210"/>
      <c r="Q1953" s="210"/>
      <c r="R1953" s="210"/>
    </row>
    <row r="1954" spans="15:18">
      <c r="O1954" s="210"/>
      <c r="P1954" s="210"/>
      <c r="Q1954" s="210"/>
      <c r="R1954" s="210"/>
    </row>
    <row r="1955" spans="15:18">
      <c r="O1955" s="210"/>
      <c r="P1955" s="210"/>
      <c r="Q1955" s="210"/>
      <c r="R1955" s="210"/>
    </row>
    <row r="1956" spans="15:18">
      <c r="O1956" s="210"/>
      <c r="P1956" s="210"/>
      <c r="Q1956" s="210"/>
      <c r="R1956" s="210"/>
    </row>
    <row r="1957" spans="15:18">
      <c r="O1957" s="210"/>
      <c r="P1957" s="210"/>
      <c r="Q1957" s="210"/>
      <c r="R1957" s="210"/>
    </row>
    <row r="1958" spans="15:18">
      <c r="O1958" s="210"/>
      <c r="P1958" s="210"/>
      <c r="Q1958" s="210"/>
      <c r="R1958" s="210"/>
    </row>
    <row r="1959" spans="15:18">
      <c r="O1959" s="210"/>
      <c r="P1959" s="210"/>
      <c r="Q1959" s="210"/>
      <c r="R1959" s="210"/>
    </row>
    <row r="1960" spans="15:18">
      <c r="O1960" s="210"/>
      <c r="P1960" s="210"/>
      <c r="Q1960" s="210"/>
      <c r="R1960" s="210"/>
    </row>
    <row r="1961" spans="15:18">
      <c r="O1961" s="210"/>
      <c r="P1961" s="210"/>
      <c r="Q1961" s="210"/>
      <c r="R1961" s="210"/>
    </row>
    <row r="1962" spans="15:18">
      <c r="O1962" s="210"/>
      <c r="P1962" s="210"/>
      <c r="Q1962" s="210"/>
      <c r="R1962" s="210"/>
    </row>
    <row r="1963" spans="15:18">
      <c r="O1963" s="210"/>
      <c r="P1963" s="210"/>
      <c r="Q1963" s="210"/>
      <c r="R1963" s="210"/>
    </row>
    <row r="1964" spans="15:18">
      <c r="O1964" s="210"/>
      <c r="P1964" s="210"/>
      <c r="Q1964" s="210"/>
      <c r="R1964" s="210"/>
    </row>
    <row r="1965" spans="15:18">
      <c r="O1965" s="210"/>
      <c r="P1965" s="210"/>
      <c r="Q1965" s="210"/>
      <c r="R1965" s="210"/>
    </row>
    <row r="1966" spans="15:18">
      <c r="O1966" s="210"/>
      <c r="P1966" s="210"/>
      <c r="Q1966" s="210"/>
      <c r="R1966" s="210"/>
    </row>
    <row r="1967" spans="15:18">
      <c r="O1967" s="210"/>
      <c r="P1967" s="210"/>
      <c r="Q1967" s="210"/>
      <c r="R1967" s="210"/>
    </row>
    <row r="1968" spans="15:18">
      <c r="O1968" s="210"/>
      <c r="P1968" s="210"/>
      <c r="Q1968" s="210"/>
      <c r="R1968" s="210"/>
    </row>
    <row r="1969" spans="15:18">
      <c r="O1969" s="210"/>
      <c r="P1969" s="210"/>
      <c r="Q1969" s="210"/>
      <c r="R1969" s="210"/>
    </row>
    <row r="1970" spans="15:18">
      <c r="O1970" s="210"/>
      <c r="P1970" s="210"/>
      <c r="Q1970" s="210"/>
      <c r="R1970" s="210"/>
    </row>
    <row r="1971" spans="15:18">
      <c r="O1971" s="210"/>
      <c r="P1971" s="210"/>
      <c r="Q1971" s="210"/>
      <c r="R1971" s="210"/>
    </row>
    <row r="1972" spans="15:18">
      <c r="O1972" s="210"/>
      <c r="P1972" s="210"/>
      <c r="Q1972" s="210"/>
      <c r="R1972" s="210"/>
    </row>
    <row r="1973" spans="15:18">
      <c r="O1973" s="210"/>
      <c r="P1973" s="210"/>
      <c r="Q1973" s="210"/>
      <c r="R1973" s="210"/>
    </row>
    <row r="1974" spans="15:18">
      <c r="O1974" s="210"/>
      <c r="P1974" s="210"/>
      <c r="Q1974" s="210"/>
      <c r="R1974" s="210"/>
    </row>
    <row r="1975" spans="15:18">
      <c r="O1975" s="210"/>
      <c r="P1975" s="210"/>
      <c r="Q1975" s="210"/>
      <c r="R1975" s="210"/>
    </row>
    <row r="1976" spans="15:18">
      <c r="O1976" s="210"/>
      <c r="P1976" s="210"/>
      <c r="Q1976" s="210"/>
      <c r="R1976" s="210"/>
    </row>
    <row r="1977" spans="15:18">
      <c r="O1977" s="210"/>
      <c r="P1977" s="210"/>
      <c r="Q1977" s="210"/>
      <c r="R1977" s="210"/>
    </row>
    <row r="1978" spans="15:18">
      <c r="O1978" s="210"/>
      <c r="P1978" s="210"/>
      <c r="Q1978" s="210"/>
      <c r="R1978" s="210"/>
    </row>
    <row r="1979" spans="15:18">
      <c r="O1979" s="210"/>
      <c r="P1979" s="210"/>
      <c r="Q1979" s="210"/>
      <c r="R1979" s="210"/>
    </row>
    <row r="1980" spans="15:18">
      <c r="O1980" s="210"/>
      <c r="P1980" s="210"/>
      <c r="Q1980" s="210"/>
      <c r="R1980" s="210"/>
    </row>
    <row r="1981" spans="15:18">
      <c r="O1981" s="210"/>
      <c r="P1981" s="210"/>
      <c r="Q1981" s="210"/>
      <c r="R1981" s="210"/>
    </row>
    <row r="1982" spans="15:18">
      <c r="O1982" s="210"/>
      <c r="P1982" s="210"/>
      <c r="Q1982" s="210"/>
      <c r="R1982" s="210"/>
    </row>
    <row r="1983" spans="15:18">
      <c r="O1983" s="210"/>
      <c r="P1983" s="210"/>
      <c r="Q1983" s="210"/>
      <c r="R1983" s="210"/>
    </row>
    <row r="1984" spans="15:18">
      <c r="O1984" s="210"/>
      <c r="P1984" s="210"/>
      <c r="Q1984" s="210"/>
      <c r="R1984" s="210"/>
    </row>
    <row r="1985" spans="15:18">
      <c r="O1985" s="210"/>
      <c r="P1985" s="210"/>
      <c r="Q1985" s="210"/>
      <c r="R1985" s="210"/>
    </row>
    <row r="1986" spans="15:18">
      <c r="O1986" s="210"/>
      <c r="P1986" s="210"/>
      <c r="Q1986" s="210"/>
      <c r="R1986" s="210"/>
    </row>
    <row r="1987" spans="15:18">
      <c r="O1987" s="210"/>
      <c r="P1987" s="210"/>
      <c r="Q1987" s="210"/>
      <c r="R1987" s="210"/>
    </row>
    <row r="1988" spans="15:18">
      <c r="O1988" s="210"/>
      <c r="P1988" s="210"/>
      <c r="Q1988" s="210"/>
      <c r="R1988" s="210"/>
    </row>
    <row r="1989" spans="15:18">
      <c r="O1989" s="210"/>
      <c r="P1989" s="210"/>
      <c r="Q1989" s="210"/>
      <c r="R1989" s="210"/>
    </row>
    <row r="1990" spans="15:18">
      <c r="O1990" s="210"/>
      <c r="P1990" s="210"/>
      <c r="Q1990" s="210"/>
      <c r="R1990" s="210"/>
    </row>
    <row r="1991" spans="15:18">
      <c r="O1991" s="210"/>
      <c r="P1991" s="210"/>
      <c r="Q1991" s="210"/>
      <c r="R1991" s="210"/>
    </row>
    <row r="1992" spans="15:18">
      <c r="O1992" s="210"/>
      <c r="P1992" s="210"/>
      <c r="Q1992" s="210"/>
      <c r="R1992" s="210"/>
    </row>
    <row r="1993" spans="15:18">
      <c r="O1993" s="210"/>
      <c r="P1993" s="210"/>
      <c r="Q1993" s="210"/>
      <c r="R1993" s="210"/>
    </row>
    <row r="1994" spans="15:18">
      <c r="O1994" s="210"/>
      <c r="P1994" s="210"/>
      <c r="Q1994" s="210"/>
      <c r="R1994" s="210"/>
    </row>
    <row r="1995" spans="15:18">
      <c r="O1995" s="210"/>
      <c r="P1995" s="210"/>
      <c r="Q1995" s="210"/>
      <c r="R1995" s="210"/>
    </row>
    <row r="1996" spans="15:18">
      <c r="O1996" s="210"/>
      <c r="P1996" s="210"/>
      <c r="Q1996" s="210"/>
      <c r="R1996" s="210"/>
    </row>
    <row r="1997" spans="15:18">
      <c r="O1997" s="210"/>
      <c r="P1997" s="210"/>
      <c r="Q1997" s="210"/>
      <c r="R1997" s="210"/>
    </row>
    <row r="1998" spans="15:18">
      <c r="O1998" s="210"/>
      <c r="P1998" s="210"/>
      <c r="Q1998" s="210"/>
      <c r="R1998" s="210"/>
    </row>
    <row r="1999" spans="15:18">
      <c r="O1999" s="210"/>
      <c r="P1999" s="210"/>
      <c r="Q1999" s="210"/>
      <c r="R1999" s="210"/>
    </row>
    <row r="2000" spans="15:18">
      <c r="O2000" s="210"/>
      <c r="P2000" s="210"/>
      <c r="Q2000" s="210"/>
      <c r="R2000" s="210"/>
    </row>
    <row r="2001" spans="15:18">
      <c r="O2001" s="210"/>
      <c r="P2001" s="210"/>
      <c r="Q2001" s="210"/>
      <c r="R2001" s="210"/>
    </row>
    <row r="2002" spans="15:18">
      <c r="O2002" s="210"/>
      <c r="P2002" s="210"/>
      <c r="Q2002" s="210"/>
      <c r="R2002" s="210"/>
    </row>
    <row r="2003" spans="15:18">
      <c r="O2003" s="210"/>
      <c r="P2003" s="210"/>
      <c r="Q2003" s="210"/>
      <c r="R2003" s="210"/>
    </row>
    <row r="2004" spans="15:18">
      <c r="O2004" s="210"/>
      <c r="P2004" s="210"/>
      <c r="Q2004" s="210"/>
      <c r="R2004" s="210"/>
    </row>
    <row r="2005" spans="15:18">
      <c r="O2005" s="210"/>
      <c r="P2005" s="210"/>
      <c r="Q2005" s="210"/>
      <c r="R2005" s="210"/>
    </row>
    <row r="2006" spans="15:18">
      <c r="O2006" s="210"/>
      <c r="P2006" s="210"/>
      <c r="Q2006" s="210"/>
      <c r="R2006" s="210"/>
    </row>
    <row r="2007" spans="15:18">
      <c r="O2007" s="210"/>
      <c r="P2007" s="210"/>
      <c r="Q2007" s="210"/>
      <c r="R2007" s="210"/>
    </row>
    <row r="2008" spans="15:18">
      <c r="O2008" s="210"/>
      <c r="P2008" s="210"/>
      <c r="Q2008" s="210"/>
      <c r="R2008" s="210"/>
    </row>
    <row r="2009" spans="15:18">
      <c r="O2009" s="210"/>
      <c r="P2009" s="210"/>
      <c r="Q2009" s="210"/>
      <c r="R2009" s="210"/>
    </row>
    <row r="2010" spans="15:18">
      <c r="O2010" s="210"/>
      <c r="P2010" s="210"/>
      <c r="Q2010" s="210"/>
      <c r="R2010" s="210"/>
    </row>
    <row r="2011" spans="15:18">
      <c r="O2011" s="210"/>
      <c r="P2011" s="210"/>
      <c r="Q2011" s="210"/>
      <c r="R2011" s="210"/>
    </row>
    <row r="2012" spans="15:18">
      <c r="O2012" s="210"/>
      <c r="P2012" s="210"/>
      <c r="Q2012" s="210"/>
      <c r="R2012" s="210"/>
    </row>
    <row r="2013" spans="15:18">
      <c r="O2013" s="210"/>
      <c r="P2013" s="210"/>
      <c r="Q2013" s="210"/>
      <c r="R2013" s="210"/>
    </row>
    <row r="2014" spans="15:18">
      <c r="O2014" s="210"/>
      <c r="P2014" s="210"/>
      <c r="Q2014" s="210"/>
      <c r="R2014" s="210"/>
    </row>
    <row r="2015" spans="15:18">
      <c r="O2015" s="210"/>
      <c r="P2015" s="210"/>
      <c r="Q2015" s="210"/>
      <c r="R2015" s="210"/>
    </row>
    <row r="2016" spans="15:18">
      <c r="O2016" s="210"/>
      <c r="P2016" s="210"/>
      <c r="Q2016" s="210"/>
      <c r="R2016" s="210"/>
    </row>
    <row r="2017" spans="15:18">
      <c r="O2017" s="210"/>
      <c r="P2017" s="210"/>
      <c r="Q2017" s="210"/>
      <c r="R2017" s="210"/>
    </row>
    <row r="2018" spans="15:18">
      <c r="O2018" s="210"/>
      <c r="P2018" s="210"/>
      <c r="Q2018" s="210"/>
      <c r="R2018" s="210"/>
    </row>
    <row r="2019" spans="15:18">
      <c r="O2019" s="210"/>
      <c r="P2019" s="210"/>
      <c r="Q2019" s="210"/>
      <c r="R2019" s="210"/>
    </row>
    <row r="2020" spans="15:18">
      <c r="O2020" s="210"/>
      <c r="P2020" s="210"/>
      <c r="Q2020" s="210"/>
      <c r="R2020" s="210"/>
    </row>
    <row r="2021" spans="15:18">
      <c r="O2021" s="210"/>
      <c r="P2021" s="210"/>
      <c r="Q2021" s="210"/>
      <c r="R2021" s="210"/>
    </row>
    <row r="2022" spans="15:18">
      <c r="O2022" s="210"/>
      <c r="P2022" s="210"/>
      <c r="Q2022" s="210"/>
      <c r="R2022" s="210"/>
    </row>
    <row r="2023" spans="15:18">
      <c r="O2023" s="210"/>
      <c r="P2023" s="210"/>
      <c r="Q2023" s="210"/>
      <c r="R2023" s="210"/>
    </row>
    <row r="2024" spans="15:18">
      <c r="O2024" s="210"/>
      <c r="P2024" s="210"/>
      <c r="Q2024" s="210"/>
      <c r="R2024" s="210"/>
    </row>
    <row r="2025" spans="15:18">
      <c r="O2025" s="210"/>
      <c r="P2025" s="210"/>
      <c r="Q2025" s="210"/>
      <c r="R2025" s="210"/>
    </row>
    <row r="2026" spans="15:18">
      <c r="O2026" s="210"/>
      <c r="P2026" s="210"/>
      <c r="Q2026" s="210"/>
      <c r="R2026" s="210"/>
    </row>
    <row r="2027" spans="15:18">
      <c r="O2027" s="210"/>
      <c r="P2027" s="210"/>
      <c r="Q2027" s="210"/>
      <c r="R2027" s="210"/>
    </row>
    <row r="2028" spans="15:18">
      <c r="O2028" s="210"/>
      <c r="P2028" s="210"/>
      <c r="Q2028" s="210"/>
      <c r="R2028" s="210"/>
    </row>
    <row r="2029" spans="15:18">
      <c r="O2029" s="210"/>
      <c r="P2029" s="210"/>
      <c r="Q2029" s="210"/>
      <c r="R2029" s="210"/>
    </row>
    <row r="2030" spans="15:18">
      <c r="O2030" s="210"/>
      <c r="P2030" s="210"/>
      <c r="Q2030" s="210"/>
      <c r="R2030" s="210"/>
    </row>
    <row r="2031" spans="15:18">
      <c r="O2031" s="210"/>
      <c r="P2031" s="210"/>
      <c r="Q2031" s="210"/>
      <c r="R2031" s="210"/>
    </row>
    <row r="2032" spans="15:18">
      <c r="O2032" s="210"/>
      <c r="P2032" s="210"/>
      <c r="Q2032" s="210"/>
      <c r="R2032" s="210"/>
    </row>
    <row r="2033" spans="15:18">
      <c r="O2033" s="210"/>
      <c r="P2033" s="210"/>
      <c r="Q2033" s="210"/>
      <c r="R2033" s="210"/>
    </row>
    <row r="2034" spans="15:18">
      <c r="O2034" s="210"/>
      <c r="P2034" s="210"/>
      <c r="Q2034" s="210"/>
      <c r="R2034" s="210"/>
    </row>
    <row r="2035" spans="15:18">
      <c r="O2035" s="210"/>
      <c r="P2035" s="210"/>
      <c r="Q2035" s="210"/>
      <c r="R2035" s="210"/>
    </row>
    <row r="2036" spans="15:18">
      <c r="O2036" s="210"/>
      <c r="P2036" s="210"/>
      <c r="Q2036" s="210"/>
      <c r="R2036" s="210"/>
    </row>
    <row r="2037" spans="15:18">
      <c r="O2037" s="210"/>
      <c r="P2037" s="210"/>
      <c r="Q2037" s="210"/>
      <c r="R2037" s="210"/>
    </row>
    <row r="2038" spans="15:18">
      <c r="O2038" s="210"/>
      <c r="P2038" s="210"/>
      <c r="Q2038" s="210"/>
      <c r="R2038" s="210"/>
    </row>
    <row r="2039" spans="15:18">
      <c r="O2039" s="210"/>
      <c r="P2039" s="210"/>
      <c r="Q2039" s="210"/>
      <c r="R2039" s="210"/>
    </row>
    <row r="2040" spans="15:18">
      <c r="O2040" s="210"/>
      <c r="P2040" s="210"/>
      <c r="Q2040" s="210"/>
      <c r="R2040" s="210"/>
    </row>
    <row r="2041" spans="15:18">
      <c r="O2041" s="210"/>
      <c r="P2041" s="210"/>
      <c r="Q2041" s="210"/>
      <c r="R2041" s="210"/>
    </row>
    <row r="2042" spans="15:18">
      <c r="O2042" s="210"/>
      <c r="P2042" s="210"/>
      <c r="Q2042" s="210"/>
      <c r="R2042" s="210"/>
    </row>
    <row r="2043" spans="15:18">
      <c r="O2043" s="210"/>
      <c r="P2043" s="210"/>
      <c r="Q2043" s="210"/>
      <c r="R2043" s="210"/>
    </row>
    <row r="2044" spans="15:18">
      <c r="O2044" s="210"/>
      <c r="P2044" s="210"/>
      <c r="Q2044" s="210"/>
      <c r="R2044" s="210"/>
    </row>
    <row r="2045" spans="15:18">
      <c r="O2045" s="210"/>
      <c r="P2045" s="210"/>
      <c r="Q2045" s="210"/>
      <c r="R2045" s="210"/>
    </row>
    <row r="2046" spans="15:18">
      <c r="O2046" s="210"/>
      <c r="P2046" s="210"/>
      <c r="Q2046" s="210"/>
      <c r="R2046" s="210"/>
    </row>
    <row r="2047" spans="15:18">
      <c r="O2047" s="210"/>
      <c r="P2047" s="210"/>
      <c r="Q2047" s="210"/>
      <c r="R2047" s="210"/>
    </row>
    <row r="2048" spans="15:18">
      <c r="O2048" s="210"/>
      <c r="P2048" s="210"/>
      <c r="Q2048" s="210"/>
      <c r="R2048" s="210"/>
    </row>
    <row r="2049" spans="15:18">
      <c r="O2049" s="210"/>
      <c r="P2049" s="210"/>
      <c r="Q2049" s="210"/>
      <c r="R2049" s="210"/>
    </row>
    <row r="2050" spans="15:18">
      <c r="O2050" s="210"/>
      <c r="P2050" s="210"/>
      <c r="Q2050" s="210"/>
      <c r="R2050" s="210"/>
    </row>
    <row r="2051" spans="15:18">
      <c r="O2051" s="210"/>
      <c r="P2051" s="210"/>
      <c r="Q2051" s="210"/>
      <c r="R2051" s="210"/>
    </row>
    <row r="2052" spans="15:18">
      <c r="O2052" s="210"/>
      <c r="P2052" s="210"/>
      <c r="Q2052" s="210"/>
      <c r="R2052" s="210"/>
    </row>
    <row r="2053" spans="15:18">
      <c r="O2053" s="210"/>
      <c r="P2053" s="210"/>
      <c r="Q2053" s="210"/>
      <c r="R2053" s="210"/>
    </row>
    <row r="2054" spans="15:18">
      <c r="O2054" s="210"/>
      <c r="P2054" s="210"/>
      <c r="Q2054" s="210"/>
      <c r="R2054" s="210"/>
    </row>
    <row r="2055" spans="15:18">
      <c r="O2055" s="210"/>
      <c r="P2055" s="210"/>
      <c r="Q2055" s="210"/>
      <c r="R2055" s="210"/>
    </row>
    <row r="2056" spans="15:18">
      <c r="O2056" s="210"/>
      <c r="P2056" s="210"/>
      <c r="Q2056" s="210"/>
      <c r="R2056" s="210"/>
    </row>
    <row r="2057" spans="15:18">
      <c r="O2057" s="210"/>
      <c r="P2057" s="210"/>
      <c r="Q2057" s="210"/>
      <c r="R2057" s="210"/>
    </row>
    <row r="2058" spans="15:18">
      <c r="O2058" s="210"/>
      <c r="P2058" s="210"/>
      <c r="Q2058" s="210"/>
      <c r="R2058" s="210"/>
    </row>
    <row r="2059" spans="15:18">
      <c r="O2059" s="210"/>
      <c r="P2059" s="210"/>
      <c r="Q2059" s="210"/>
      <c r="R2059" s="210"/>
    </row>
    <row r="2060" spans="15:18">
      <c r="O2060" s="210"/>
      <c r="P2060" s="210"/>
      <c r="Q2060" s="210"/>
      <c r="R2060" s="210"/>
    </row>
    <row r="2061" spans="15:18">
      <c r="O2061" s="210"/>
      <c r="P2061" s="210"/>
      <c r="Q2061" s="210"/>
      <c r="R2061" s="210"/>
    </row>
    <row r="2062" spans="15:18">
      <c r="O2062" s="210"/>
      <c r="P2062" s="210"/>
      <c r="Q2062" s="210"/>
      <c r="R2062" s="210"/>
    </row>
    <row r="2063" spans="15:18">
      <c r="O2063" s="210"/>
      <c r="P2063" s="210"/>
      <c r="Q2063" s="210"/>
      <c r="R2063" s="210"/>
    </row>
    <row r="2064" spans="15:18">
      <c r="O2064" s="210"/>
      <c r="P2064" s="210"/>
      <c r="Q2064" s="210"/>
      <c r="R2064" s="210"/>
    </row>
    <row r="2065" spans="15:18">
      <c r="O2065" s="210"/>
      <c r="P2065" s="210"/>
      <c r="Q2065" s="210"/>
      <c r="R2065" s="210"/>
    </row>
    <row r="2066" spans="15:18">
      <c r="O2066" s="210"/>
      <c r="P2066" s="210"/>
      <c r="Q2066" s="210"/>
      <c r="R2066" s="210"/>
    </row>
    <row r="2067" spans="15:18">
      <c r="O2067" s="210"/>
      <c r="P2067" s="210"/>
      <c r="Q2067" s="210"/>
      <c r="R2067" s="210"/>
    </row>
    <row r="2068" spans="15:18">
      <c r="O2068" s="210"/>
      <c r="P2068" s="210"/>
      <c r="Q2068" s="210"/>
      <c r="R2068" s="210"/>
    </row>
    <row r="2069" spans="15:18">
      <c r="O2069" s="210"/>
      <c r="P2069" s="210"/>
      <c r="Q2069" s="210"/>
      <c r="R2069" s="210"/>
    </row>
    <row r="2070" spans="15:18">
      <c r="O2070" s="210"/>
      <c r="P2070" s="210"/>
      <c r="Q2070" s="210"/>
      <c r="R2070" s="210"/>
    </row>
    <row r="2071" spans="15:18">
      <c r="O2071" s="210"/>
      <c r="P2071" s="210"/>
      <c r="Q2071" s="210"/>
      <c r="R2071" s="210"/>
    </row>
    <row r="2072" spans="15:18">
      <c r="O2072" s="210"/>
      <c r="P2072" s="210"/>
      <c r="Q2072" s="210"/>
      <c r="R2072" s="210"/>
    </row>
    <row r="2073" spans="15:18">
      <c r="O2073" s="210"/>
      <c r="P2073" s="210"/>
      <c r="Q2073" s="210"/>
      <c r="R2073" s="210"/>
    </row>
    <row r="2074" spans="15:18">
      <c r="O2074" s="210"/>
      <c r="P2074" s="210"/>
      <c r="Q2074" s="210"/>
      <c r="R2074" s="210"/>
    </row>
    <row r="2075" spans="15:18">
      <c r="O2075" s="210"/>
      <c r="P2075" s="210"/>
      <c r="Q2075" s="210"/>
      <c r="R2075" s="210"/>
    </row>
    <row r="2076" spans="15:18">
      <c r="O2076" s="210"/>
      <c r="P2076" s="210"/>
      <c r="Q2076" s="210"/>
      <c r="R2076" s="210"/>
    </row>
    <row r="2077" spans="15:18">
      <c r="O2077" s="210"/>
      <c r="P2077" s="210"/>
      <c r="Q2077" s="210"/>
      <c r="R2077" s="210"/>
    </row>
    <row r="2078" spans="15:18">
      <c r="O2078" s="210"/>
      <c r="P2078" s="210"/>
      <c r="Q2078" s="210"/>
      <c r="R2078" s="210"/>
    </row>
    <row r="2079" spans="15:18">
      <c r="O2079" s="210"/>
      <c r="P2079" s="210"/>
      <c r="Q2079" s="210"/>
      <c r="R2079" s="210"/>
    </row>
    <row r="2080" spans="15:18">
      <c r="O2080" s="210"/>
      <c r="P2080" s="210"/>
      <c r="Q2080" s="210"/>
      <c r="R2080" s="210"/>
    </row>
    <row r="2081" spans="15:18">
      <c r="O2081" s="210"/>
      <c r="P2081" s="210"/>
      <c r="Q2081" s="210"/>
      <c r="R2081" s="210"/>
    </row>
    <row r="2082" spans="15:18">
      <c r="O2082" s="210"/>
      <c r="P2082" s="210"/>
      <c r="Q2082" s="210"/>
      <c r="R2082" s="210"/>
    </row>
    <row r="2083" spans="15:18">
      <c r="O2083" s="210"/>
      <c r="P2083" s="210"/>
      <c r="Q2083" s="210"/>
      <c r="R2083" s="210"/>
    </row>
    <row r="2084" spans="15:18">
      <c r="O2084" s="210"/>
      <c r="P2084" s="210"/>
      <c r="Q2084" s="210"/>
      <c r="R2084" s="210"/>
    </row>
    <row r="2085" spans="15:18">
      <c r="O2085" s="210"/>
      <c r="P2085" s="210"/>
      <c r="Q2085" s="210"/>
      <c r="R2085" s="210"/>
    </row>
    <row r="2086" spans="15:18">
      <c r="O2086" s="210"/>
      <c r="P2086" s="210"/>
      <c r="Q2086" s="210"/>
      <c r="R2086" s="210"/>
    </row>
    <row r="2087" spans="15:18">
      <c r="O2087" s="210"/>
      <c r="P2087" s="210"/>
      <c r="Q2087" s="210"/>
      <c r="R2087" s="210"/>
    </row>
    <row r="2088" spans="15:18">
      <c r="O2088" s="210"/>
      <c r="P2088" s="210"/>
      <c r="Q2088" s="210"/>
      <c r="R2088" s="210"/>
    </row>
    <row r="2089" spans="15:18">
      <c r="O2089" s="210"/>
      <c r="P2089" s="210"/>
      <c r="Q2089" s="210"/>
      <c r="R2089" s="210"/>
    </row>
    <row r="2090" spans="15:18">
      <c r="O2090" s="210"/>
      <c r="P2090" s="210"/>
      <c r="Q2090" s="210"/>
      <c r="R2090" s="210"/>
    </row>
    <row r="2091" spans="15:18">
      <c r="O2091" s="210"/>
      <c r="P2091" s="210"/>
      <c r="Q2091" s="210"/>
      <c r="R2091" s="210"/>
    </row>
    <row r="2092" spans="15:18">
      <c r="O2092" s="210"/>
      <c r="P2092" s="210"/>
      <c r="Q2092" s="210"/>
      <c r="R2092" s="210"/>
    </row>
    <row r="2093" spans="15:18">
      <c r="O2093" s="210"/>
      <c r="P2093" s="210"/>
      <c r="Q2093" s="210"/>
      <c r="R2093" s="210"/>
    </row>
    <row r="2094" spans="15:18">
      <c r="O2094" s="210"/>
      <c r="P2094" s="210"/>
      <c r="Q2094" s="210"/>
      <c r="R2094" s="210"/>
    </row>
    <row r="2095" spans="15:18">
      <c r="O2095" s="210"/>
      <c r="P2095" s="210"/>
      <c r="Q2095" s="210"/>
      <c r="R2095" s="210"/>
    </row>
    <row r="2096" spans="15:18">
      <c r="O2096" s="210"/>
      <c r="P2096" s="210"/>
      <c r="Q2096" s="210"/>
      <c r="R2096" s="210"/>
    </row>
    <row r="2097" spans="15:18">
      <c r="O2097" s="210"/>
      <c r="P2097" s="210"/>
      <c r="Q2097" s="210"/>
      <c r="R2097" s="210"/>
    </row>
    <row r="2098" spans="15:18">
      <c r="O2098" s="210"/>
      <c r="P2098" s="210"/>
      <c r="Q2098" s="210"/>
      <c r="R2098" s="210"/>
    </row>
    <row r="2099" spans="15:18">
      <c r="O2099" s="210"/>
      <c r="P2099" s="210"/>
      <c r="Q2099" s="210"/>
      <c r="R2099" s="210"/>
    </row>
    <row r="2100" spans="15:18">
      <c r="O2100" s="210"/>
      <c r="P2100" s="210"/>
      <c r="Q2100" s="210"/>
      <c r="R2100" s="210"/>
    </row>
    <row r="2101" spans="15:18">
      <c r="O2101" s="210"/>
      <c r="P2101" s="210"/>
      <c r="Q2101" s="210"/>
      <c r="R2101" s="210"/>
    </row>
    <row r="2102" spans="15:18">
      <c r="O2102" s="210"/>
      <c r="P2102" s="210"/>
      <c r="Q2102" s="210"/>
      <c r="R2102" s="210"/>
    </row>
    <row r="2103" spans="15:18">
      <c r="O2103" s="210"/>
      <c r="P2103" s="210"/>
      <c r="Q2103" s="210"/>
      <c r="R2103" s="210"/>
    </row>
    <row r="2104" spans="15:18">
      <c r="O2104" s="210"/>
      <c r="P2104" s="210"/>
      <c r="Q2104" s="210"/>
      <c r="R2104" s="210"/>
    </row>
    <row r="2105" spans="15:18">
      <c r="O2105" s="210"/>
      <c r="P2105" s="210"/>
      <c r="Q2105" s="210"/>
      <c r="R2105" s="210"/>
    </row>
    <row r="2106" spans="15:18">
      <c r="O2106" s="210"/>
      <c r="P2106" s="210"/>
      <c r="Q2106" s="210"/>
      <c r="R2106" s="210"/>
    </row>
    <row r="2107" spans="15:18">
      <c r="O2107" s="210"/>
      <c r="P2107" s="210"/>
      <c r="Q2107" s="210"/>
      <c r="R2107" s="210"/>
    </row>
    <row r="2108" spans="15:18">
      <c r="O2108" s="210"/>
      <c r="P2108" s="210"/>
      <c r="Q2108" s="210"/>
      <c r="R2108" s="210"/>
    </row>
    <row r="2109" spans="15:18">
      <c r="O2109" s="210"/>
      <c r="P2109" s="210"/>
      <c r="Q2109" s="210"/>
      <c r="R2109" s="210"/>
    </row>
    <row r="2110" spans="15:18">
      <c r="O2110" s="210"/>
      <c r="P2110" s="210"/>
      <c r="Q2110" s="210"/>
      <c r="R2110" s="210"/>
    </row>
    <row r="2111" spans="15:18">
      <c r="O2111" s="210"/>
      <c r="P2111" s="210"/>
      <c r="Q2111" s="210"/>
      <c r="R2111" s="210"/>
    </row>
    <row r="2112" spans="15:18">
      <c r="O2112" s="210"/>
      <c r="P2112" s="210"/>
      <c r="Q2112" s="210"/>
      <c r="R2112" s="210"/>
    </row>
    <row r="2113" spans="15:18">
      <c r="O2113" s="210"/>
      <c r="P2113" s="210"/>
      <c r="Q2113" s="210"/>
      <c r="R2113" s="210"/>
    </row>
    <row r="2114" spans="15:18">
      <c r="O2114" s="210"/>
      <c r="P2114" s="210"/>
      <c r="Q2114" s="210"/>
      <c r="R2114" s="210"/>
    </row>
    <row r="2115" spans="15:18">
      <c r="O2115" s="210"/>
      <c r="P2115" s="210"/>
      <c r="Q2115" s="210"/>
      <c r="R2115" s="210"/>
    </row>
    <row r="2116" spans="15:18">
      <c r="O2116" s="210"/>
      <c r="P2116" s="210"/>
      <c r="Q2116" s="210"/>
      <c r="R2116" s="210"/>
    </row>
    <row r="2117" spans="15:18">
      <c r="O2117" s="210"/>
      <c r="P2117" s="210"/>
      <c r="Q2117" s="210"/>
      <c r="R2117" s="210"/>
    </row>
    <row r="2118" spans="15:18">
      <c r="O2118" s="210"/>
      <c r="P2118" s="210"/>
      <c r="Q2118" s="210"/>
      <c r="R2118" s="210"/>
    </row>
    <row r="2119" spans="15:18">
      <c r="O2119" s="210"/>
      <c r="P2119" s="210"/>
      <c r="Q2119" s="210"/>
      <c r="R2119" s="210"/>
    </row>
    <row r="2120" spans="15:18">
      <c r="O2120" s="210"/>
      <c r="P2120" s="210"/>
      <c r="Q2120" s="210"/>
      <c r="R2120" s="210"/>
    </row>
    <row r="2121" spans="15:18">
      <c r="O2121" s="210"/>
      <c r="P2121" s="210"/>
      <c r="Q2121" s="210"/>
      <c r="R2121" s="210"/>
    </row>
    <row r="2122" spans="15:18">
      <c r="O2122" s="210"/>
      <c r="P2122" s="210"/>
      <c r="Q2122" s="210"/>
      <c r="R2122" s="210"/>
    </row>
    <row r="2123" spans="15:18">
      <c r="O2123" s="210"/>
      <c r="P2123" s="210"/>
      <c r="Q2123" s="210"/>
      <c r="R2123" s="210"/>
    </row>
    <row r="2124" spans="15:18">
      <c r="O2124" s="210"/>
      <c r="P2124" s="210"/>
      <c r="Q2124" s="210"/>
      <c r="R2124" s="210"/>
    </row>
    <row r="2125" spans="15:18">
      <c r="O2125" s="210"/>
      <c r="P2125" s="210"/>
      <c r="Q2125" s="210"/>
      <c r="R2125" s="210"/>
    </row>
    <row r="2126" spans="15:18">
      <c r="O2126" s="210"/>
      <c r="P2126" s="210"/>
      <c r="Q2126" s="210"/>
      <c r="R2126" s="210"/>
    </row>
    <row r="2127" spans="15:18">
      <c r="O2127" s="210"/>
      <c r="P2127" s="210"/>
      <c r="Q2127" s="210"/>
      <c r="R2127" s="210"/>
    </row>
    <row r="2128" spans="15:18">
      <c r="O2128" s="210"/>
      <c r="P2128" s="210"/>
      <c r="Q2128" s="210"/>
      <c r="R2128" s="210"/>
    </row>
    <row r="2129" spans="15:18">
      <c r="O2129" s="210"/>
      <c r="P2129" s="210"/>
      <c r="Q2129" s="210"/>
      <c r="R2129" s="210"/>
    </row>
    <row r="2130" spans="15:18">
      <c r="O2130" s="210"/>
      <c r="P2130" s="210"/>
      <c r="Q2130" s="210"/>
      <c r="R2130" s="210"/>
    </row>
    <row r="2131" spans="15:18">
      <c r="O2131" s="210"/>
      <c r="P2131" s="210"/>
      <c r="Q2131" s="210"/>
      <c r="R2131" s="210"/>
    </row>
    <row r="2132" spans="15:18">
      <c r="O2132" s="210"/>
      <c r="P2132" s="210"/>
      <c r="Q2132" s="210"/>
      <c r="R2132" s="210"/>
    </row>
    <row r="2133" spans="15:18">
      <c r="O2133" s="210"/>
      <c r="P2133" s="210"/>
      <c r="Q2133" s="210"/>
      <c r="R2133" s="210"/>
    </row>
    <row r="2134" spans="15:18">
      <c r="O2134" s="210"/>
      <c r="P2134" s="210"/>
      <c r="Q2134" s="210"/>
      <c r="R2134" s="210"/>
    </row>
    <row r="2135" spans="15:18">
      <c r="O2135" s="210"/>
      <c r="P2135" s="210"/>
      <c r="Q2135" s="210"/>
      <c r="R2135" s="210"/>
    </row>
    <row r="2136" spans="15:18">
      <c r="O2136" s="210"/>
      <c r="P2136" s="210"/>
      <c r="Q2136" s="210"/>
      <c r="R2136" s="210"/>
    </row>
    <row r="2137" spans="15:18">
      <c r="O2137" s="210"/>
      <c r="P2137" s="210"/>
      <c r="Q2137" s="210"/>
      <c r="R2137" s="210"/>
    </row>
    <row r="2138" spans="15:18">
      <c r="O2138" s="210"/>
      <c r="P2138" s="210"/>
      <c r="Q2138" s="210"/>
      <c r="R2138" s="210"/>
    </row>
    <row r="2139" spans="15:18">
      <c r="O2139" s="210"/>
      <c r="P2139" s="210"/>
      <c r="Q2139" s="210"/>
      <c r="R2139" s="210"/>
    </row>
    <row r="2140" spans="15:18">
      <c r="O2140" s="210"/>
      <c r="P2140" s="210"/>
      <c r="Q2140" s="210"/>
      <c r="R2140" s="210"/>
    </row>
    <row r="2141" spans="15:18">
      <c r="O2141" s="210"/>
      <c r="P2141" s="210"/>
      <c r="Q2141" s="210"/>
      <c r="R2141" s="210"/>
    </row>
    <row r="2142" spans="15:18">
      <c r="O2142" s="210"/>
      <c r="P2142" s="210"/>
      <c r="Q2142" s="210"/>
      <c r="R2142" s="210"/>
    </row>
    <row r="2143" spans="15:18">
      <c r="O2143" s="210"/>
      <c r="P2143" s="210"/>
      <c r="Q2143" s="210"/>
      <c r="R2143" s="210"/>
    </row>
    <row r="2144" spans="15:18">
      <c r="O2144" s="210"/>
      <c r="P2144" s="210"/>
      <c r="Q2144" s="210"/>
      <c r="R2144" s="210"/>
    </row>
    <row r="2145" spans="15:18">
      <c r="O2145" s="210"/>
      <c r="P2145" s="210"/>
      <c r="Q2145" s="210"/>
      <c r="R2145" s="210"/>
    </row>
    <row r="2146" spans="15:18">
      <c r="O2146" s="210"/>
      <c r="P2146" s="210"/>
      <c r="Q2146" s="210"/>
      <c r="R2146" s="210"/>
    </row>
    <row r="2147" spans="15:18">
      <c r="O2147" s="210"/>
      <c r="P2147" s="210"/>
      <c r="Q2147" s="210"/>
      <c r="R2147" s="210"/>
    </row>
    <row r="2148" spans="15:18">
      <c r="O2148" s="210"/>
      <c r="P2148" s="210"/>
      <c r="Q2148" s="210"/>
      <c r="R2148" s="210"/>
    </row>
    <row r="2149" spans="15:18">
      <c r="O2149" s="210"/>
      <c r="P2149" s="210"/>
      <c r="Q2149" s="210"/>
      <c r="R2149" s="210"/>
    </row>
    <row r="2150" spans="15:18">
      <c r="O2150" s="210"/>
      <c r="P2150" s="210"/>
      <c r="Q2150" s="210"/>
      <c r="R2150" s="210"/>
    </row>
    <row r="2151" spans="15:18">
      <c r="O2151" s="210"/>
      <c r="P2151" s="210"/>
      <c r="Q2151" s="210"/>
      <c r="R2151" s="210"/>
    </row>
    <row r="2152" spans="15:18">
      <c r="O2152" s="210"/>
      <c r="P2152" s="210"/>
      <c r="Q2152" s="210"/>
      <c r="R2152" s="210"/>
    </row>
    <row r="2153" spans="15:18">
      <c r="O2153" s="210"/>
      <c r="P2153" s="210"/>
      <c r="Q2153" s="210"/>
      <c r="R2153" s="210"/>
    </row>
    <row r="2154" spans="15:18">
      <c r="O2154" s="210"/>
      <c r="P2154" s="210"/>
      <c r="Q2154" s="210"/>
      <c r="R2154" s="210"/>
    </row>
    <row r="2155" spans="15:18">
      <c r="O2155" s="210"/>
      <c r="P2155" s="210"/>
      <c r="Q2155" s="210"/>
      <c r="R2155" s="210"/>
    </row>
    <row r="2156" spans="15:18">
      <c r="O2156" s="210"/>
      <c r="P2156" s="210"/>
      <c r="Q2156" s="210"/>
      <c r="R2156" s="210"/>
    </row>
    <row r="2157" spans="15:18">
      <c r="O2157" s="210"/>
      <c r="P2157" s="210"/>
      <c r="Q2157" s="210"/>
      <c r="R2157" s="210"/>
    </row>
    <row r="2158" spans="15:18">
      <c r="O2158" s="210"/>
      <c r="P2158" s="210"/>
      <c r="Q2158" s="210"/>
      <c r="R2158" s="210"/>
    </row>
    <row r="2159" spans="15:18">
      <c r="O2159" s="210"/>
      <c r="P2159" s="210"/>
      <c r="Q2159" s="210"/>
      <c r="R2159" s="210"/>
    </row>
    <row r="2160" spans="15:18">
      <c r="O2160" s="210"/>
      <c r="P2160" s="210"/>
      <c r="Q2160" s="210"/>
      <c r="R2160" s="210"/>
    </row>
    <row r="2161" spans="15:18">
      <c r="O2161" s="210"/>
      <c r="P2161" s="210"/>
      <c r="Q2161" s="210"/>
      <c r="R2161" s="210"/>
    </row>
    <row r="2162" spans="15:18">
      <c r="O2162" s="210"/>
      <c r="P2162" s="210"/>
      <c r="Q2162" s="210"/>
      <c r="R2162" s="210"/>
    </row>
    <row r="2163" spans="15:18">
      <c r="O2163" s="210"/>
      <c r="P2163" s="210"/>
      <c r="Q2163" s="210"/>
      <c r="R2163" s="210"/>
    </row>
    <row r="2164" spans="15:18">
      <c r="O2164" s="210"/>
      <c r="P2164" s="210"/>
      <c r="Q2164" s="210"/>
      <c r="R2164" s="210"/>
    </row>
    <row r="2165" spans="15:18">
      <c r="O2165" s="210"/>
      <c r="P2165" s="210"/>
      <c r="Q2165" s="210"/>
      <c r="R2165" s="210"/>
    </row>
    <row r="2166" spans="15:18">
      <c r="O2166" s="210"/>
      <c r="P2166" s="210"/>
      <c r="Q2166" s="210"/>
      <c r="R2166" s="210"/>
    </row>
    <row r="2167" spans="15:18">
      <c r="O2167" s="210"/>
      <c r="P2167" s="210"/>
      <c r="Q2167" s="210"/>
      <c r="R2167" s="210"/>
    </row>
    <row r="2168" spans="15:18">
      <c r="O2168" s="210"/>
      <c r="P2168" s="210"/>
      <c r="Q2168" s="210"/>
      <c r="R2168" s="210"/>
    </row>
    <row r="2169" spans="15:18">
      <c r="O2169" s="210"/>
      <c r="P2169" s="210"/>
      <c r="Q2169" s="210"/>
      <c r="R2169" s="210"/>
    </row>
    <row r="2170" spans="15:18">
      <c r="O2170" s="210"/>
      <c r="P2170" s="210"/>
      <c r="Q2170" s="210"/>
      <c r="R2170" s="210"/>
    </row>
    <row r="2171" spans="15:18">
      <c r="O2171" s="210"/>
      <c r="P2171" s="210"/>
      <c r="Q2171" s="210"/>
      <c r="R2171" s="210"/>
    </row>
    <row r="2172" spans="15:18">
      <c r="O2172" s="210"/>
      <c r="P2172" s="210"/>
      <c r="Q2172" s="210"/>
      <c r="R2172" s="210"/>
    </row>
    <row r="2173" spans="15:18">
      <c r="O2173" s="210"/>
      <c r="P2173" s="210"/>
      <c r="Q2173" s="210"/>
      <c r="R2173" s="210"/>
    </row>
    <row r="2174" spans="15:18">
      <c r="O2174" s="210"/>
      <c r="P2174" s="210"/>
      <c r="Q2174" s="210"/>
      <c r="R2174" s="210"/>
    </row>
    <row r="2175" spans="15:18">
      <c r="O2175" s="210"/>
      <c r="P2175" s="210"/>
      <c r="Q2175" s="210"/>
      <c r="R2175" s="210"/>
    </row>
    <row r="2176" spans="15:18">
      <c r="O2176" s="210"/>
      <c r="P2176" s="210"/>
      <c r="Q2176" s="210"/>
      <c r="R2176" s="210"/>
    </row>
    <row r="2177" spans="15:18">
      <c r="O2177" s="210"/>
      <c r="P2177" s="210"/>
      <c r="Q2177" s="210"/>
      <c r="R2177" s="210"/>
    </row>
    <row r="2178" spans="15:18">
      <c r="O2178" s="210"/>
      <c r="P2178" s="210"/>
      <c r="Q2178" s="210"/>
      <c r="R2178" s="210"/>
    </row>
    <row r="2179" spans="15:18">
      <c r="O2179" s="210"/>
      <c r="P2179" s="210"/>
      <c r="Q2179" s="210"/>
      <c r="R2179" s="210"/>
    </row>
    <row r="2180" spans="15:18">
      <c r="O2180" s="210"/>
      <c r="P2180" s="210"/>
      <c r="Q2180" s="210"/>
      <c r="R2180" s="210"/>
    </row>
    <row r="2181" spans="15:18">
      <c r="O2181" s="210"/>
      <c r="P2181" s="210"/>
      <c r="Q2181" s="210"/>
      <c r="R2181" s="210"/>
    </row>
    <row r="2182" spans="15:18">
      <c r="O2182" s="210"/>
      <c r="P2182" s="210"/>
      <c r="Q2182" s="210"/>
      <c r="R2182" s="210"/>
    </row>
    <row r="2183" spans="15:18">
      <c r="O2183" s="210"/>
      <c r="P2183" s="210"/>
      <c r="Q2183" s="210"/>
      <c r="R2183" s="210"/>
    </row>
    <row r="2184" spans="15:18">
      <c r="O2184" s="210"/>
      <c r="P2184" s="210"/>
      <c r="Q2184" s="210"/>
      <c r="R2184" s="210"/>
    </row>
    <row r="2185" spans="15:18">
      <c r="O2185" s="210"/>
      <c r="P2185" s="210"/>
      <c r="Q2185" s="210"/>
      <c r="R2185" s="210"/>
    </row>
    <row r="2186" spans="15:18">
      <c r="O2186" s="210"/>
      <c r="P2186" s="210"/>
      <c r="Q2186" s="210"/>
      <c r="R2186" s="210"/>
    </row>
    <row r="2187" spans="15:18">
      <c r="O2187" s="210"/>
      <c r="P2187" s="210"/>
      <c r="Q2187" s="210"/>
      <c r="R2187" s="210"/>
    </row>
    <row r="2188" spans="15:18">
      <c r="O2188" s="210"/>
      <c r="P2188" s="210"/>
      <c r="Q2188" s="210"/>
      <c r="R2188" s="210"/>
    </row>
    <row r="2189" spans="15:18">
      <c r="O2189" s="210"/>
      <c r="P2189" s="210"/>
      <c r="Q2189" s="210"/>
      <c r="R2189" s="210"/>
    </row>
    <row r="2190" spans="15:18">
      <c r="O2190" s="210"/>
      <c r="P2190" s="210"/>
      <c r="Q2190" s="210"/>
      <c r="R2190" s="210"/>
    </row>
    <row r="2191" spans="15:18">
      <c r="O2191" s="210"/>
      <c r="P2191" s="210"/>
      <c r="Q2191" s="210"/>
      <c r="R2191" s="210"/>
    </row>
    <row r="2192" spans="15:18">
      <c r="O2192" s="210"/>
      <c r="P2192" s="210"/>
      <c r="Q2192" s="210"/>
      <c r="R2192" s="210"/>
    </row>
    <row r="2193" spans="15:18">
      <c r="O2193" s="210"/>
      <c r="P2193" s="210"/>
      <c r="Q2193" s="210"/>
      <c r="R2193" s="210"/>
    </row>
    <row r="2194" spans="15:18">
      <c r="O2194" s="210"/>
      <c r="P2194" s="210"/>
      <c r="Q2194" s="210"/>
      <c r="R2194" s="210"/>
    </row>
    <row r="2195" spans="15:18">
      <c r="O2195" s="210"/>
      <c r="P2195" s="210"/>
      <c r="Q2195" s="210"/>
      <c r="R2195" s="210"/>
    </row>
    <row r="2196" spans="15:18">
      <c r="O2196" s="210"/>
      <c r="P2196" s="210"/>
      <c r="Q2196" s="210"/>
      <c r="R2196" s="210"/>
    </row>
    <row r="2197" spans="15:18">
      <c r="O2197" s="210"/>
      <c r="P2197" s="210"/>
      <c r="Q2197" s="210"/>
      <c r="R2197" s="210"/>
    </row>
    <row r="2198" spans="15:18">
      <c r="O2198" s="210"/>
      <c r="P2198" s="210"/>
      <c r="Q2198" s="210"/>
      <c r="R2198" s="210"/>
    </row>
    <row r="2199" spans="15:18">
      <c r="O2199" s="210"/>
      <c r="P2199" s="210"/>
      <c r="Q2199" s="210"/>
      <c r="R2199" s="210"/>
    </row>
    <row r="2200" spans="15:18">
      <c r="O2200" s="210"/>
      <c r="P2200" s="210"/>
      <c r="Q2200" s="210"/>
      <c r="R2200" s="210"/>
    </row>
    <row r="2201" spans="15:18">
      <c r="O2201" s="210"/>
      <c r="P2201" s="210"/>
      <c r="Q2201" s="210"/>
      <c r="R2201" s="210"/>
    </row>
    <row r="2202" spans="15:18">
      <c r="O2202" s="210"/>
      <c r="P2202" s="210"/>
      <c r="Q2202" s="210"/>
      <c r="R2202" s="210"/>
    </row>
    <row r="2203" spans="15:18">
      <c r="O2203" s="210"/>
      <c r="P2203" s="210"/>
      <c r="Q2203" s="210"/>
      <c r="R2203" s="210"/>
    </row>
    <row r="2204" spans="15:18">
      <c r="O2204" s="210"/>
      <c r="P2204" s="210"/>
      <c r="Q2204" s="210"/>
      <c r="R2204" s="210"/>
    </row>
    <row r="2205" spans="15:18">
      <c r="O2205" s="210"/>
      <c r="P2205" s="210"/>
      <c r="Q2205" s="210"/>
      <c r="R2205" s="210"/>
    </row>
    <row r="2206" spans="15:18">
      <c r="O2206" s="210"/>
      <c r="P2206" s="210"/>
      <c r="Q2206" s="210"/>
      <c r="R2206" s="210"/>
    </row>
    <row r="2207" spans="15:18">
      <c r="O2207" s="210"/>
      <c r="P2207" s="210"/>
      <c r="Q2207" s="210"/>
      <c r="R2207" s="210"/>
    </row>
    <row r="2208" spans="15:18">
      <c r="O2208" s="210"/>
      <c r="P2208" s="210"/>
      <c r="Q2208" s="210"/>
      <c r="R2208" s="210"/>
    </row>
    <row r="2209" spans="15:18">
      <c r="O2209" s="210"/>
      <c r="P2209" s="210"/>
      <c r="Q2209" s="210"/>
      <c r="R2209" s="210"/>
    </row>
    <row r="2210" spans="15:18">
      <c r="O2210" s="210"/>
      <c r="P2210" s="210"/>
      <c r="Q2210" s="210"/>
      <c r="R2210" s="210"/>
    </row>
    <row r="2211" spans="15:18">
      <c r="O2211" s="210"/>
      <c r="P2211" s="210"/>
      <c r="Q2211" s="210"/>
      <c r="R2211" s="210"/>
    </row>
    <row r="2212" spans="15:18">
      <c r="O2212" s="210"/>
      <c r="P2212" s="210"/>
      <c r="Q2212" s="210"/>
      <c r="R2212" s="210"/>
    </row>
    <row r="2213" spans="15:18">
      <c r="O2213" s="210"/>
      <c r="P2213" s="210"/>
      <c r="Q2213" s="210"/>
      <c r="R2213" s="210"/>
    </row>
    <row r="2214" spans="15:18">
      <c r="O2214" s="210"/>
      <c r="P2214" s="210"/>
      <c r="Q2214" s="210"/>
      <c r="R2214" s="210"/>
    </row>
    <row r="2215" spans="15:18">
      <c r="O2215" s="210"/>
      <c r="P2215" s="210"/>
      <c r="Q2215" s="210"/>
      <c r="R2215" s="210"/>
    </row>
    <row r="2216" spans="15:18">
      <c r="O2216" s="210"/>
      <c r="P2216" s="210"/>
      <c r="Q2216" s="210"/>
      <c r="R2216" s="210"/>
    </row>
    <row r="2217" spans="15:18">
      <c r="O2217" s="210"/>
      <c r="P2217" s="210"/>
      <c r="Q2217" s="210"/>
      <c r="R2217" s="210"/>
    </row>
    <row r="2218" spans="15:18">
      <c r="O2218" s="210"/>
      <c r="P2218" s="210"/>
      <c r="Q2218" s="210"/>
      <c r="R2218" s="210"/>
    </row>
    <row r="2219" spans="15:18">
      <c r="O2219" s="210"/>
      <c r="P2219" s="210"/>
      <c r="Q2219" s="210"/>
      <c r="R2219" s="210"/>
    </row>
    <row r="2220" spans="15:18">
      <c r="O2220" s="210"/>
      <c r="P2220" s="210"/>
      <c r="Q2220" s="210"/>
      <c r="R2220" s="210"/>
    </row>
    <row r="2221" spans="15:18">
      <c r="O2221" s="210"/>
      <c r="P2221" s="210"/>
      <c r="Q2221" s="210"/>
      <c r="R2221" s="210"/>
    </row>
    <row r="2222" spans="15:18">
      <c r="O2222" s="210"/>
      <c r="P2222" s="210"/>
      <c r="Q2222" s="210"/>
      <c r="R2222" s="210"/>
    </row>
    <row r="2223" spans="15:18">
      <c r="O2223" s="210"/>
      <c r="P2223" s="210"/>
      <c r="Q2223" s="210"/>
      <c r="R2223" s="210"/>
    </row>
    <row r="2224" spans="15:18">
      <c r="O2224" s="210"/>
      <c r="P2224" s="210"/>
      <c r="Q2224" s="210"/>
      <c r="R2224" s="210"/>
    </row>
    <row r="2225" spans="15:18">
      <c r="O2225" s="210"/>
      <c r="P2225" s="210"/>
      <c r="Q2225" s="210"/>
      <c r="R2225" s="210"/>
    </row>
    <row r="2226" spans="15:18">
      <c r="O2226" s="210"/>
      <c r="P2226" s="210"/>
      <c r="Q2226" s="210"/>
      <c r="R2226" s="210"/>
    </row>
    <row r="2227" spans="15:18">
      <c r="O2227" s="210"/>
      <c r="P2227" s="210"/>
      <c r="Q2227" s="210"/>
      <c r="R2227" s="210"/>
    </row>
    <row r="2228" spans="15:18">
      <c r="O2228" s="210"/>
      <c r="P2228" s="210"/>
      <c r="Q2228" s="210"/>
      <c r="R2228" s="210"/>
    </row>
    <row r="2229" spans="15:18">
      <c r="O2229" s="210"/>
      <c r="P2229" s="210"/>
      <c r="Q2229" s="210"/>
      <c r="R2229" s="210"/>
    </row>
    <row r="2230" spans="15:18">
      <c r="O2230" s="210"/>
      <c r="P2230" s="210"/>
      <c r="Q2230" s="210"/>
      <c r="R2230" s="210"/>
    </row>
    <row r="2231" spans="15:18">
      <c r="O2231" s="210"/>
      <c r="P2231" s="210"/>
      <c r="Q2231" s="210"/>
      <c r="R2231" s="210"/>
    </row>
    <row r="2232" spans="15:18">
      <c r="O2232" s="210"/>
      <c r="P2232" s="210"/>
      <c r="Q2232" s="210"/>
      <c r="R2232" s="210"/>
    </row>
    <row r="2233" spans="15:18">
      <c r="O2233" s="210"/>
      <c r="P2233" s="210"/>
      <c r="Q2233" s="210"/>
      <c r="R2233" s="210"/>
    </row>
    <row r="2234" spans="15:18">
      <c r="O2234" s="210"/>
      <c r="P2234" s="210"/>
      <c r="Q2234" s="210"/>
      <c r="R2234" s="210"/>
    </row>
    <row r="2235" spans="15:18">
      <c r="O2235" s="210"/>
      <c r="P2235" s="210"/>
      <c r="Q2235" s="210"/>
      <c r="R2235" s="210"/>
    </row>
    <row r="2236" spans="15:18">
      <c r="O2236" s="210"/>
      <c r="P2236" s="210"/>
      <c r="Q2236" s="210"/>
      <c r="R2236" s="210"/>
    </row>
    <row r="2237" spans="15:18">
      <c r="O2237" s="210"/>
      <c r="P2237" s="210"/>
      <c r="Q2237" s="210"/>
      <c r="R2237" s="210"/>
    </row>
    <row r="2238" spans="15:18">
      <c r="O2238" s="210"/>
      <c r="P2238" s="210"/>
      <c r="Q2238" s="210"/>
      <c r="R2238" s="210"/>
    </row>
    <row r="2239" spans="15:18">
      <c r="O2239" s="210"/>
      <c r="P2239" s="210"/>
      <c r="Q2239" s="210"/>
      <c r="R2239" s="210"/>
    </row>
    <row r="2240" spans="15:18">
      <c r="O2240" s="210"/>
      <c r="P2240" s="210"/>
      <c r="Q2240" s="210"/>
      <c r="R2240" s="210"/>
    </row>
    <row r="2241" spans="15:18">
      <c r="O2241" s="210"/>
      <c r="P2241" s="210"/>
      <c r="Q2241" s="210"/>
      <c r="R2241" s="210"/>
    </row>
    <row r="2242" spans="15:18">
      <c r="O2242" s="210"/>
      <c r="P2242" s="210"/>
      <c r="Q2242" s="210"/>
      <c r="R2242" s="210"/>
    </row>
    <row r="2243" spans="15:18">
      <c r="O2243" s="210"/>
      <c r="P2243" s="210"/>
      <c r="Q2243" s="210"/>
      <c r="R2243" s="210"/>
    </row>
    <row r="2244" spans="15:18">
      <c r="O2244" s="210"/>
      <c r="P2244" s="210"/>
      <c r="Q2244" s="210"/>
      <c r="R2244" s="210"/>
    </row>
    <row r="2245" spans="15:18">
      <c r="O2245" s="210"/>
      <c r="P2245" s="210"/>
      <c r="Q2245" s="210"/>
      <c r="R2245" s="210"/>
    </row>
    <row r="2246" spans="15:18">
      <c r="O2246" s="210"/>
      <c r="P2246" s="210"/>
      <c r="Q2246" s="210"/>
      <c r="R2246" s="210"/>
    </row>
    <row r="2247" spans="15:18">
      <c r="O2247" s="210"/>
      <c r="P2247" s="210"/>
      <c r="Q2247" s="210"/>
      <c r="R2247" s="210"/>
    </row>
    <row r="2248" spans="15:18">
      <c r="O2248" s="210"/>
      <c r="P2248" s="210"/>
      <c r="Q2248" s="210"/>
      <c r="R2248" s="210"/>
    </row>
    <row r="2249" spans="15:18">
      <c r="O2249" s="210"/>
      <c r="P2249" s="210"/>
      <c r="Q2249" s="210"/>
      <c r="R2249" s="210"/>
    </row>
    <row r="2250" spans="15:18">
      <c r="O2250" s="210"/>
      <c r="P2250" s="210"/>
      <c r="Q2250" s="210"/>
      <c r="R2250" s="210"/>
    </row>
    <row r="2251" spans="15:18">
      <c r="O2251" s="210"/>
      <c r="P2251" s="210"/>
      <c r="Q2251" s="210"/>
      <c r="R2251" s="210"/>
    </row>
    <row r="2252" spans="15:18">
      <c r="O2252" s="210"/>
      <c r="P2252" s="210"/>
      <c r="Q2252" s="210"/>
      <c r="R2252" s="210"/>
    </row>
    <row r="2253" spans="15:18">
      <c r="O2253" s="210"/>
      <c r="P2253" s="210"/>
      <c r="Q2253" s="210"/>
      <c r="R2253" s="210"/>
    </row>
    <row r="2254" spans="15:18">
      <c r="O2254" s="210"/>
      <c r="P2254" s="210"/>
      <c r="Q2254" s="210"/>
      <c r="R2254" s="210"/>
    </row>
    <row r="2255" spans="15:18">
      <c r="O2255" s="210"/>
      <c r="P2255" s="210"/>
      <c r="Q2255" s="210"/>
      <c r="R2255" s="210"/>
    </row>
    <row r="2256" spans="15:18">
      <c r="O2256" s="210"/>
      <c r="P2256" s="210"/>
      <c r="Q2256" s="210"/>
      <c r="R2256" s="210"/>
    </row>
    <row r="2257" spans="15:18">
      <c r="O2257" s="210"/>
      <c r="P2257" s="210"/>
      <c r="Q2257" s="210"/>
      <c r="R2257" s="210"/>
    </row>
    <row r="2258" spans="15:18">
      <c r="O2258" s="210"/>
      <c r="P2258" s="210"/>
      <c r="Q2258" s="210"/>
      <c r="R2258" s="210"/>
    </row>
    <row r="2259" spans="15:18">
      <c r="O2259" s="210"/>
      <c r="P2259" s="210"/>
      <c r="Q2259" s="210"/>
      <c r="R2259" s="210"/>
    </row>
    <row r="2260" spans="15:18">
      <c r="O2260" s="210"/>
      <c r="P2260" s="210"/>
      <c r="Q2260" s="210"/>
      <c r="R2260" s="210"/>
    </row>
    <row r="2261" spans="15:18">
      <c r="O2261" s="210"/>
      <c r="P2261" s="210"/>
      <c r="Q2261" s="210"/>
      <c r="R2261" s="210"/>
    </row>
    <row r="2262" spans="15:18">
      <c r="O2262" s="210"/>
      <c r="P2262" s="210"/>
      <c r="Q2262" s="210"/>
      <c r="R2262" s="210"/>
    </row>
    <row r="2263" spans="15:18">
      <c r="O2263" s="210"/>
      <c r="P2263" s="210"/>
      <c r="Q2263" s="210"/>
      <c r="R2263" s="210"/>
    </row>
    <row r="2264" spans="15:18">
      <c r="O2264" s="210"/>
      <c r="P2264" s="210"/>
      <c r="Q2264" s="210"/>
      <c r="R2264" s="210"/>
    </row>
    <row r="2265" spans="15:18">
      <c r="O2265" s="210"/>
      <c r="P2265" s="210"/>
      <c r="Q2265" s="210"/>
      <c r="R2265" s="210"/>
    </row>
    <row r="2266" spans="15:18">
      <c r="O2266" s="210"/>
      <c r="P2266" s="210"/>
      <c r="Q2266" s="210"/>
      <c r="R2266" s="210"/>
    </row>
    <row r="2267" spans="15:18">
      <c r="O2267" s="210"/>
      <c r="P2267" s="210"/>
      <c r="Q2267" s="210"/>
      <c r="R2267" s="210"/>
    </row>
    <row r="2268" spans="15:18">
      <c r="O2268" s="210"/>
      <c r="P2268" s="210"/>
      <c r="Q2268" s="210"/>
      <c r="R2268" s="210"/>
    </row>
    <row r="2269" spans="15:18">
      <c r="O2269" s="210"/>
      <c r="P2269" s="210"/>
      <c r="Q2269" s="210"/>
      <c r="R2269" s="210"/>
    </row>
    <row r="2270" spans="15:18">
      <c r="O2270" s="210"/>
      <c r="P2270" s="210"/>
      <c r="Q2270" s="210"/>
      <c r="R2270" s="210"/>
    </row>
    <row r="2271" spans="15:18">
      <c r="O2271" s="210"/>
      <c r="P2271" s="210"/>
      <c r="Q2271" s="210"/>
      <c r="R2271" s="210"/>
    </row>
    <row r="2272" spans="15:18">
      <c r="O2272" s="210"/>
      <c r="P2272" s="210"/>
      <c r="Q2272" s="210"/>
      <c r="R2272" s="210"/>
    </row>
    <row r="2273" spans="15:18">
      <c r="O2273" s="210"/>
      <c r="P2273" s="210"/>
      <c r="Q2273" s="210"/>
      <c r="R2273" s="210"/>
    </row>
    <row r="2274" spans="15:18">
      <c r="O2274" s="210"/>
      <c r="P2274" s="210"/>
      <c r="Q2274" s="210"/>
      <c r="R2274" s="210"/>
    </row>
    <row r="2275" spans="15:18">
      <c r="O2275" s="210"/>
      <c r="P2275" s="210"/>
      <c r="Q2275" s="210"/>
      <c r="R2275" s="210"/>
    </row>
    <row r="2276" spans="15:18">
      <c r="O2276" s="210"/>
      <c r="P2276" s="210"/>
      <c r="Q2276" s="210"/>
      <c r="R2276" s="210"/>
    </row>
    <row r="2277" spans="15:18">
      <c r="O2277" s="210"/>
      <c r="P2277" s="210"/>
      <c r="Q2277" s="210"/>
      <c r="R2277" s="210"/>
    </row>
    <row r="2278" spans="15:18">
      <c r="O2278" s="210"/>
      <c r="P2278" s="210"/>
      <c r="Q2278" s="210"/>
      <c r="R2278" s="210"/>
    </row>
    <row r="2279" spans="15:18">
      <c r="O2279" s="210"/>
      <c r="P2279" s="210"/>
      <c r="Q2279" s="210"/>
      <c r="R2279" s="210"/>
    </row>
    <row r="2280" spans="15:18">
      <c r="O2280" s="210"/>
      <c r="P2280" s="210"/>
      <c r="Q2280" s="210"/>
      <c r="R2280" s="210"/>
    </row>
    <row r="2281" spans="15:18">
      <c r="O2281" s="210"/>
      <c r="P2281" s="210"/>
      <c r="Q2281" s="210"/>
      <c r="R2281" s="210"/>
    </row>
    <row r="2282" spans="15:18">
      <c r="O2282" s="210"/>
      <c r="P2282" s="210"/>
      <c r="Q2282" s="210"/>
      <c r="R2282" s="210"/>
    </row>
    <row r="2283" spans="15:18">
      <c r="O2283" s="210"/>
      <c r="P2283" s="210"/>
      <c r="Q2283" s="210"/>
      <c r="R2283" s="210"/>
    </row>
    <row r="2284" spans="15:18">
      <c r="O2284" s="210"/>
      <c r="P2284" s="210"/>
      <c r="Q2284" s="210"/>
      <c r="R2284" s="210"/>
    </row>
    <row r="2285" spans="15:18">
      <c r="O2285" s="210"/>
      <c r="P2285" s="210"/>
      <c r="Q2285" s="210"/>
      <c r="R2285" s="210"/>
    </row>
    <row r="2286" spans="15:18">
      <c r="O2286" s="210"/>
      <c r="P2286" s="210"/>
      <c r="Q2286" s="210"/>
      <c r="R2286" s="210"/>
    </row>
    <row r="2287" spans="15:18">
      <c r="O2287" s="210"/>
      <c r="P2287" s="210"/>
      <c r="Q2287" s="210"/>
      <c r="R2287" s="210"/>
    </row>
    <row r="2288" spans="15:18">
      <c r="O2288" s="210"/>
      <c r="P2288" s="210"/>
      <c r="Q2288" s="210"/>
      <c r="R2288" s="210"/>
    </row>
    <row r="2289" spans="15:18">
      <c r="O2289" s="210"/>
      <c r="P2289" s="210"/>
      <c r="Q2289" s="210"/>
      <c r="R2289" s="210"/>
    </row>
    <row r="2290" spans="15:18">
      <c r="O2290" s="210"/>
      <c r="P2290" s="210"/>
      <c r="Q2290" s="210"/>
      <c r="R2290" s="210"/>
    </row>
    <row r="2291" spans="15:18">
      <c r="O2291" s="210"/>
      <c r="P2291" s="210"/>
      <c r="Q2291" s="210"/>
      <c r="R2291" s="210"/>
    </row>
    <row r="2292" spans="15:18">
      <c r="O2292" s="210"/>
      <c r="P2292" s="210"/>
      <c r="Q2292" s="210"/>
      <c r="R2292" s="210"/>
    </row>
    <row r="2293" spans="15:18">
      <c r="O2293" s="210"/>
      <c r="P2293" s="210"/>
      <c r="Q2293" s="210"/>
      <c r="R2293" s="210"/>
    </row>
    <row r="2294" spans="15:18">
      <c r="O2294" s="210"/>
      <c r="P2294" s="210"/>
      <c r="Q2294" s="210"/>
      <c r="R2294" s="210"/>
    </row>
    <row r="2295" spans="15:18">
      <c r="O2295" s="210"/>
      <c r="P2295" s="210"/>
      <c r="Q2295" s="210"/>
      <c r="R2295" s="210"/>
    </row>
    <row r="2296" spans="15:18">
      <c r="O2296" s="210"/>
      <c r="P2296" s="210"/>
      <c r="Q2296" s="210"/>
      <c r="R2296" s="210"/>
    </row>
    <row r="2297" spans="15:18">
      <c r="O2297" s="210"/>
      <c r="P2297" s="210"/>
      <c r="Q2297" s="210"/>
      <c r="R2297" s="210"/>
    </row>
    <row r="2298" spans="15:18">
      <c r="O2298" s="210"/>
      <c r="P2298" s="210"/>
      <c r="Q2298" s="210"/>
      <c r="R2298" s="210"/>
    </row>
    <row r="2299" spans="15:18">
      <c r="O2299" s="210"/>
      <c r="P2299" s="210"/>
      <c r="Q2299" s="210"/>
      <c r="R2299" s="210"/>
    </row>
    <row r="2300" spans="15:18">
      <c r="O2300" s="210"/>
      <c r="P2300" s="210"/>
      <c r="Q2300" s="210"/>
      <c r="R2300" s="210"/>
    </row>
    <row r="2301" spans="15:18">
      <c r="O2301" s="210"/>
      <c r="P2301" s="210"/>
      <c r="Q2301" s="210"/>
      <c r="R2301" s="210"/>
    </row>
    <row r="2302" spans="15:18">
      <c r="O2302" s="210"/>
      <c r="P2302" s="210"/>
      <c r="Q2302" s="210"/>
      <c r="R2302" s="210"/>
    </row>
    <row r="2303" spans="15:18">
      <c r="O2303" s="210"/>
      <c r="P2303" s="210"/>
      <c r="Q2303" s="210"/>
      <c r="R2303" s="210"/>
    </row>
    <row r="2304" spans="15:18">
      <c r="O2304" s="210"/>
      <c r="P2304" s="210"/>
      <c r="Q2304" s="210"/>
      <c r="R2304" s="210"/>
    </row>
    <row r="2305" spans="15:18">
      <c r="O2305" s="210"/>
      <c r="P2305" s="210"/>
      <c r="Q2305" s="210"/>
      <c r="R2305" s="210"/>
    </row>
    <row r="2306" spans="15:18">
      <c r="O2306" s="210"/>
      <c r="P2306" s="210"/>
      <c r="Q2306" s="210"/>
      <c r="R2306" s="210"/>
    </row>
    <row r="2307" spans="15:18">
      <c r="O2307" s="210"/>
      <c r="P2307" s="210"/>
      <c r="Q2307" s="210"/>
      <c r="R2307" s="210"/>
    </row>
    <row r="2308" spans="15:18">
      <c r="O2308" s="210"/>
      <c r="P2308" s="210"/>
      <c r="Q2308" s="210"/>
      <c r="R2308" s="210"/>
    </row>
    <row r="2309" spans="15:18">
      <c r="O2309" s="210"/>
      <c r="P2309" s="210"/>
      <c r="Q2309" s="210"/>
      <c r="R2309" s="210"/>
    </row>
    <row r="2310" spans="15:18">
      <c r="O2310" s="210"/>
      <c r="P2310" s="210"/>
      <c r="Q2310" s="210"/>
      <c r="R2310" s="210"/>
    </row>
    <row r="2311" spans="15:18">
      <c r="O2311" s="210"/>
      <c r="P2311" s="210"/>
      <c r="Q2311" s="210"/>
      <c r="R2311" s="210"/>
    </row>
    <row r="2312" spans="15:18">
      <c r="O2312" s="210"/>
      <c r="P2312" s="210"/>
      <c r="Q2312" s="210"/>
      <c r="R2312" s="210"/>
    </row>
    <row r="2313" spans="15:18">
      <c r="O2313" s="210"/>
      <c r="P2313" s="210"/>
      <c r="Q2313" s="210"/>
      <c r="R2313" s="210"/>
    </row>
    <row r="2314" spans="15:18">
      <c r="O2314" s="210"/>
      <c r="P2314" s="210"/>
      <c r="Q2314" s="210"/>
      <c r="R2314" s="210"/>
    </row>
    <row r="2315" spans="15:18">
      <c r="O2315" s="210"/>
      <c r="P2315" s="210"/>
      <c r="Q2315" s="210"/>
      <c r="R2315" s="210"/>
    </row>
    <row r="2316" spans="15:18">
      <c r="O2316" s="210"/>
      <c r="P2316" s="210"/>
      <c r="Q2316" s="210"/>
      <c r="R2316" s="210"/>
    </row>
    <row r="2317" spans="15:18">
      <c r="O2317" s="210"/>
      <c r="P2317" s="210"/>
      <c r="Q2317" s="210"/>
      <c r="R2317" s="210"/>
    </row>
    <row r="2318" spans="15:18">
      <c r="O2318" s="210"/>
      <c r="P2318" s="210"/>
      <c r="Q2318" s="210"/>
      <c r="R2318" s="210"/>
    </row>
    <row r="2319" spans="15:18">
      <c r="O2319" s="210"/>
      <c r="P2319" s="210"/>
      <c r="Q2319" s="210"/>
      <c r="R2319" s="210"/>
    </row>
    <row r="2320" spans="15:18">
      <c r="O2320" s="210"/>
      <c r="P2320" s="210"/>
      <c r="Q2320" s="210"/>
      <c r="R2320" s="210"/>
    </row>
    <row r="2321" spans="15:18">
      <c r="O2321" s="210"/>
      <c r="P2321" s="210"/>
      <c r="Q2321" s="210"/>
      <c r="R2321" s="210"/>
    </row>
    <row r="2322" spans="15:18">
      <c r="O2322" s="210"/>
      <c r="P2322" s="210"/>
      <c r="Q2322" s="210"/>
      <c r="R2322" s="210"/>
    </row>
    <row r="2323" spans="15:18">
      <c r="O2323" s="210"/>
      <c r="P2323" s="210"/>
      <c r="Q2323" s="210"/>
      <c r="R2323" s="210"/>
    </row>
    <row r="2324" spans="15:18">
      <c r="O2324" s="210"/>
      <c r="P2324" s="210"/>
      <c r="Q2324" s="210"/>
      <c r="R2324" s="210"/>
    </row>
    <row r="2325" spans="15:18">
      <c r="O2325" s="210"/>
      <c r="P2325" s="210"/>
      <c r="Q2325" s="210"/>
      <c r="R2325" s="210"/>
    </row>
    <row r="2326" spans="15:18">
      <c r="O2326" s="210"/>
      <c r="P2326" s="210"/>
      <c r="Q2326" s="210"/>
      <c r="R2326" s="210"/>
    </row>
    <row r="2327" spans="15:18">
      <c r="O2327" s="210"/>
      <c r="P2327" s="210"/>
      <c r="Q2327" s="210"/>
      <c r="R2327" s="210"/>
    </row>
    <row r="2328" spans="15:18">
      <c r="O2328" s="210"/>
      <c r="P2328" s="210"/>
      <c r="Q2328" s="210"/>
      <c r="R2328" s="210"/>
    </row>
    <row r="2329" spans="15:18">
      <c r="O2329" s="210"/>
      <c r="P2329" s="210"/>
      <c r="Q2329" s="210"/>
      <c r="R2329" s="210"/>
    </row>
    <row r="2330" spans="15:18">
      <c r="O2330" s="210"/>
      <c r="P2330" s="210"/>
      <c r="Q2330" s="210"/>
      <c r="R2330" s="210"/>
    </row>
    <row r="2331" spans="15:18">
      <c r="O2331" s="210"/>
      <c r="P2331" s="210"/>
      <c r="Q2331" s="210"/>
      <c r="R2331" s="210"/>
    </row>
    <row r="2332" spans="15:18">
      <c r="O2332" s="210"/>
      <c r="P2332" s="210"/>
      <c r="Q2332" s="210"/>
      <c r="R2332" s="210"/>
    </row>
    <row r="2333" spans="15:18">
      <c r="O2333" s="210"/>
      <c r="P2333" s="210"/>
      <c r="Q2333" s="210"/>
      <c r="R2333" s="210"/>
    </row>
    <row r="2334" spans="15:18">
      <c r="O2334" s="210"/>
      <c r="P2334" s="210"/>
      <c r="Q2334" s="210"/>
      <c r="R2334" s="210"/>
    </row>
    <row r="2335" spans="15:18">
      <c r="O2335" s="210"/>
      <c r="P2335" s="210"/>
      <c r="Q2335" s="210"/>
      <c r="R2335" s="210"/>
    </row>
    <row r="2336" spans="15:18">
      <c r="O2336" s="210"/>
      <c r="P2336" s="210"/>
      <c r="Q2336" s="210"/>
      <c r="R2336" s="210"/>
    </row>
    <row r="2337" spans="15:18">
      <c r="O2337" s="210"/>
      <c r="P2337" s="210"/>
      <c r="Q2337" s="210"/>
      <c r="R2337" s="210"/>
    </row>
    <row r="2338" spans="15:18">
      <c r="O2338" s="210"/>
      <c r="P2338" s="210"/>
      <c r="Q2338" s="210"/>
      <c r="R2338" s="210"/>
    </row>
    <row r="2339" spans="15:18">
      <c r="O2339" s="210"/>
      <c r="P2339" s="210"/>
      <c r="Q2339" s="210"/>
      <c r="R2339" s="210"/>
    </row>
    <row r="2340" spans="15:18">
      <c r="O2340" s="210"/>
      <c r="P2340" s="210"/>
      <c r="Q2340" s="210"/>
      <c r="R2340" s="210"/>
    </row>
    <row r="2341" spans="15:18">
      <c r="O2341" s="210"/>
      <c r="P2341" s="210"/>
      <c r="Q2341" s="210"/>
      <c r="R2341" s="210"/>
    </row>
    <row r="2342" spans="15:18">
      <c r="O2342" s="210"/>
      <c r="P2342" s="210"/>
      <c r="Q2342" s="210"/>
      <c r="R2342" s="210"/>
    </row>
    <row r="2343" spans="15:18">
      <c r="O2343" s="210"/>
      <c r="P2343" s="210"/>
      <c r="Q2343" s="210"/>
      <c r="R2343" s="210"/>
    </row>
    <row r="2344" spans="15:18">
      <c r="O2344" s="210"/>
      <c r="P2344" s="210"/>
      <c r="Q2344" s="210"/>
      <c r="R2344" s="210"/>
    </row>
    <row r="2345" spans="15:18">
      <c r="O2345" s="210"/>
      <c r="P2345" s="210"/>
      <c r="Q2345" s="210"/>
      <c r="R2345" s="210"/>
    </row>
    <row r="2346" spans="15:18">
      <c r="O2346" s="210"/>
      <c r="P2346" s="210"/>
      <c r="Q2346" s="210"/>
      <c r="R2346" s="210"/>
    </row>
    <row r="2347" spans="15:18">
      <c r="O2347" s="210"/>
      <c r="P2347" s="210"/>
      <c r="Q2347" s="210"/>
      <c r="R2347" s="210"/>
    </row>
    <row r="2348" spans="15:18">
      <c r="O2348" s="210"/>
      <c r="P2348" s="210"/>
      <c r="Q2348" s="210"/>
      <c r="R2348" s="210"/>
    </row>
    <row r="2349" spans="15:18">
      <c r="O2349" s="210"/>
      <c r="P2349" s="210"/>
      <c r="Q2349" s="210"/>
      <c r="R2349" s="210"/>
    </row>
    <row r="2350" spans="15:18">
      <c r="O2350" s="210"/>
      <c r="P2350" s="210"/>
      <c r="Q2350" s="210"/>
      <c r="R2350" s="210"/>
    </row>
    <row r="2351" spans="15:18">
      <c r="O2351" s="210"/>
      <c r="P2351" s="210"/>
      <c r="Q2351" s="210"/>
      <c r="R2351" s="210"/>
    </row>
    <row r="2352" spans="15:18">
      <c r="O2352" s="210"/>
      <c r="P2352" s="210"/>
      <c r="Q2352" s="210"/>
      <c r="R2352" s="210"/>
    </row>
    <row r="2353" spans="15:18">
      <c r="O2353" s="210"/>
      <c r="P2353" s="210"/>
      <c r="Q2353" s="210"/>
      <c r="R2353" s="210"/>
    </row>
    <row r="2354" spans="15:18">
      <c r="O2354" s="210"/>
      <c r="P2354" s="210"/>
      <c r="Q2354" s="210"/>
      <c r="R2354" s="210"/>
    </row>
    <row r="2355" spans="15:18">
      <c r="O2355" s="210"/>
      <c r="P2355" s="210"/>
      <c r="Q2355" s="210"/>
      <c r="R2355" s="210"/>
    </row>
    <row r="2356" spans="15:18">
      <c r="O2356" s="210"/>
      <c r="P2356" s="210"/>
      <c r="Q2356" s="210"/>
      <c r="R2356" s="210"/>
    </row>
    <row r="2357" spans="15:18">
      <c r="O2357" s="210"/>
      <c r="P2357" s="210"/>
      <c r="Q2357" s="210"/>
      <c r="R2357" s="210"/>
    </row>
    <row r="2358" spans="15:18">
      <c r="O2358" s="210"/>
      <c r="P2358" s="210"/>
      <c r="Q2358" s="210"/>
      <c r="R2358" s="210"/>
    </row>
    <row r="2359" spans="15:18">
      <c r="O2359" s="210"/>
      <c r="P2359" s="210"/>
      <c r="Q2359" s="210"/>
      <c r="R2359" s="210"/>
    </row>
    <row r="2360" spans="15:18">
      <c r="O2360" s="210"/>
      <c r="P2360" s="210"/>
      <c r="Q2360" s="210"/>
      <c r="R2360" s="210"/>
    </row>
    <row r="2361" spans="15:18">
      <c r="O2361" s="210"/>
      <c r="P2361" s="210"/>
      <c r="Q2361" s="210"/>
      <c r="R2361" s="210"/>
    </row>
    <row r="2362" spans="15:18">
      <c r="O2362" s="210"/>
      <c r="P2362" s="210"/>
      <c r="Q2362" s="210"/>
      <c r="R2362" s="210"/>
    </row>
    <row r="2363" spans="15:18">
      <c r="O2363" s="210"/>
      <c r="P2363" s="210"/>
      <c r="Q2363" s="210"/>
      <c r="R2363" s="210"/>
    </row>
    <row r="2364" spans="15:18">
      <c r="O2364" s="210"/>
      <c r="P2364" s="210"/>
      <c r="Q2364" s="210"/>
      <c r="R2364" s="210"/>
    </row>
    <row r="2365" spans="15:18">
      <c r="O2365" s="210"/>
      <c r="P2365" s="210"/>
      <c r="Q2365" s="210"/>
      <c r="R2365" s="210"/>
    </row>
    <row r="2366" spans="15:18">
      <c r="O2366" s="210"/>
      <c r="P2366" s="210"/>
      <c r="Q2366" s="210"/>
      <c r="R2366" s="210"/>
    </row>
    <row r="2367" spans="15:18">
      <c r="O2367" s="210"/>
      <c r="P2367" s="210"/>
      <c r="Q2367" s="210"/>
      <c r="R2367" s="210"/>
    </row>
    <row r="2368" spans="15:18">
      <c r="O2368" s="210"/>
      <c r="P2368" s="210"/>
      <c r="Q2368" s="210"/>
      <c r="R2368" s="210"/>
    </row>
    <row r="2369" spans="15:18">
      <c r="O2369" s="210"/>
      <c r="P2369" s="210"/>
      <c r="Q2369" s="210"/>
      <c r="R2369" s="210"/>
    </row>
    <row r="2370" spans="15:18">
      <c r="O2370" s="210"/>
      <c r="P2370" s="210"/>
      <c r="Q2370" s="210"/>
      <c r="R2370" s="210"/>
    </row>
    <row r="2371" spans="15:18">
      <c r="O2371" s="210"/>
      <c r="P2371" s="210"/>
      <c r="Q2371" s="210"/>
      <c r="R2371" s="210"/>
    </row>
    <row r="2372" spans="15:18">
      <c r="O2372" s="210"/>
      <c r="P2372" s="210"/>
      <c r="Q2372" s="210"/>
      <c r="R2372" s="210"/>
    </row>
    <row r="2373" spans="15:18">
      <c r="O2373" s="210"/>
      <c r="P2373" s="210"/>
      <c r="Q2373" s="210"/>
      <c r="R2373" s="210"/>
    </row>
    <row r="2374" spans="15:18">
      <c r="O2374" s="210"/>
      <c r="P2374" s="210"/>
      <c r="Q2374" s="210"/>
      <c r="R2374" s="210"/>
    </row>
    <row r="2375" spans="15:18">
      <c r="O2375" s="210"/>
      <c r="P2375" s="210"/>
      <c r="Q2375" s="210"/>
      <c r="R2375" s="210"/>
    </row>
    <row r="2376" spans="15:18">
      <c r="O2376" s="210"/>
      <c r="P2376" s="210"/>
      <c r="Q2376" s="210"/>
      <c r="R2376" s="210"/>
    </row>
    <row r="2377" spans="15:18">
      <c r="O2377" s="210"/>
      <c r="P2377" s="210"/>
      <c r="Q2377" s="210"/>
      <c r="R2377" s="210"/>
    </row>
    <row r="2378" spans="15:18">
      <c r="O2378" s="210"/>
      <c r="P2378" s="210"/>
      <c r="Q2378" s="210"/>
      <c r="R2378" s="210"/>
    </row>
    <row r="2379" spans="15:18">
      <c r="O2379" s="210"/>
      <c r="P2379" s="210"/>
      <c r="Q2379" s="210"/>
      <c r="R2379" s="210"/>
    </row>
    <row r="2380" spans="15:18">
      <c r="O2380" s="210"/>
      <c r="P2380" s="210"/>
      <c r="Q2380" s="210"/>
      <c r="R2380" s="210"/>
    </row>
    <row r="2381" spans="15:18">
      <c r="O2381" s="210"/>
      <c r="P2381" s="210"/>
      <c r="Q2381" s="210"/>
      <c r="R2381" s="210"/>
    </row>
    <row r="2382" spans="15:18">
      <c r="O2382" s="210"/>
      <c r="P2382" s="210"/>
      <c r="Q2382" s="210"/>
      <c r="R2382" s="210"/>
    </row>
    <row r="2383" spans="15:18">
      <c r="O2383" s="210"/>
      <c r="P2383" s="210"/>
      <c r="Q2383" s="210"/>
      <c r="R2383" s="210"/>
    </row>
    <row r="2384" spans="15:18">
      <c r="O2384" s="210"/>
      <c r="P2384" s="210"/>
      <c r="Q2384" s="210"/>
      <c r="R2384" s="210"/>
    </row>
    <row r="2385" spans="15:18">
      <c r="O2385" s="210"/>
      <c r="P2385" s="210"/>
      <c r="Q2385" s="210"/>
      <c r="R2385" s="210"/>
    </row>
    <row r="2386" spans="15:18">
      <c r="O2386" s="210"/>
      <c r="P2386" s="210"/>
      <c r="Q2386" s="210"/>
      <c r="R2386" s="210"/>
    </row>
    <row r="2387" spans="15:18">
      <c r="O2387" s="210"/>
      <c r="P2387" s="210"/>
      <c r="Q2387" s="210"/>
      <c r="R2387" s="210"/>
    </row>
    <row r="2388" spans="15:18">
      <c r="O2388" s="210"/>
      <c r="P2388" s="210"/>
      <c r="Q2388" s="210"/>
      <c r="R2388" s="210"/>
    </row>
    <row r="2389" spans="15:18">
      <c r="O2389" s="210"/>
      <c r="P2389" s="210"/>
      <c r="Q2389" s="210"/>
      <c r="R2389" s="210"/>
    </row>
    <row r="2390" spans="15:18">
      <c r="O2390" s="210"/>
      <c r="P2390" s="210"/>
      <c r="Q2390" s="210"/>
      <c r="R2390" s="210"/>
    </row>
    <row r="2391" spans="15:18">
      <c r="O2391" s="210"/>
      <c r="P2391" s="210"/>
      <c r="Q2391" s="210"/>
      <c r="R2391" s="210"/>
    </row>
    <row r="2392" spans="15:18">
      <c r="O2392" s="210"/>
      <c r="P2392" s="210"/>
      <c r="Q2392" s="210"/>
      <c r="R2392" s="210"/>
    </row>
    <row r="2393" spans="15:18">
      <c r="O2393" s="210"/>
      <c r="P2393" s="210"/>
      <c r="Q2393" s="210"/>
      <c r="R2393" s="210"/>
    </row>
    <row r="2394" spans="15:18">
      <c r="O2394" s="210"/>
      <c r="P2394" s="210"/>
      <c r="Q2394" s="210"/>
      <c r="R2394" s="210"/>
    </row>
    <row r="2395" spans="15:18">
      <c r="O2395" s="210"/>
      <c r="P2395" s="210"/>
      <c r="Q2395" s="210"/>
      <c r="R2395" s="210"/>
    </row>
    <row r="2396" spans="15:18">
      <c r="O2396" s="210"/>
      <c r="P2396" s="210"/>
      <c r="Q2396" s="210"/>
      <c r="R2396" s="210"/>
    </row>
    <row r="2397" spans="15:18">
      <c r="O2397" s="210"/>
      <c r="P2397" s="210"/>
      <c r="Q2397" s="210"/>
      <c r="R2397" s="210"/>
    </row>
    <row r="2398" spans="15:18">
      <c r="O2398" s="210"/>
      <c r="P2398" s="210"/>
      <c r="Q2398" s="210"/>
      <c r="R2398" s="210"/>
    </row>
    <row r="2399" spans="15:18">
      <c r="O2399" s="210"/>
      <c r="P2399" s="210"/>
      <c r="Q2399" s="210"/>
      <c r="R2399" s="210"/>
    </row>
    <row r="2400" spans="15:18">
      <c r="O2400" s="210"/>
      <c r="P2400" s="210"/>
      <c r="Q2400" s="210"/>
      <c r="R2400" s="210"/>
    </row>
    <row r="2401" spans="15:18">
      <c r="O2401" s="210"/>
      <c r="P2401" s="210"/>
      <c r="Q2401" s="210"/>
      <c r="R2401" s="210"/>
    </row>
    <row r="2402" spans="15:18">
      <c r="O2402" s="210"/>
      <c r="P2402" s="210"/>
      <c r="Q2402" s="210"/>
      <c r="R2402" s="210"/>
    </row>
    <row r="2403" spans="15:18">
      <c r="O2403" s="210"/>
      <c r="P2403" s="210"/>
      <c r="Q2403" s="210"/>
      <c r="R2403" s="210"/>
    </row>
    <row r="2404" spans="15:18">
      <c r="O2404" s="210"/>
      <c r="P2404" s="210"/>
      <c r="Q2404" s="210"/>
      <c r="R2404" s="210"/>
    </row>
    <row r="2405" spans="15:18">
      <c r="O2405" s="210"/>
      <c r="P2405" s="210"/>
      <c r="Q2405" s="210"/>
      <c r="R2405" s="210"/>
    </row>
    <row r="2406" spans="15:18">
      <c r="O2406" s="210"/>
      <c r="P2406" s="210"/>
      <c r="Q2406" s="210"/>
      <c r="R2406" s="210"/>
    </row>
    <row r="2407" spans="15:18">
      <c r="O2407" s="210"/>
      <c r="P2407" s="210"/>
      <c r="Q2407" s="210"/>
      <c r="R2407" s="210"/>
    </row>
    <row r="2408" spans="15:18">
      <c r="O2408" s="210"/>
      <c r="P2408" s="210"/>
      <c r="Q2408" s="210"/>
      <c r="R2408" s="210"/>
    </row>
    <row r="2409" spans="15:18">
      <c r="O2409" s="210"/>
      <c r="P2409" s="210"/>
      <c r="Q2409" s="210"/>
      <c r="R2409" s="210"/>
    </row>
    <row r="2410" spans="15:18">
      <c r="O2410" s="210"/>
      <c r="P2410" s="210"/>
      <c r="Q2410" s="210"/>
      <c r="R2410" s="210"/>
    </row>
    <row r="2411" spans="15:18">
      <c r="O2411" s="210"/>
      <c r="P2411" s="210"/>
      <c r="Q2411" s="210"/>
      <c r="R2411" s="210"/>
    </row>
    <row r="2412" spans="15:18">
      <c r="O2412" s="210"/>
      <c r="P2412" s="210"/>
      <c r="Q2412" s="210"/>
      <c r="R2412" s="210"/>
    </row>
    <row r="2413" spans="15:18">
      <c r="O2413" s="210"/>
      <c r="P2413" s="210"/>
      <c r="Q2413" s="210"/>
      <c r="R2413" s="210"/>
    </row>
    <row r="2414" spans="15:18">
      <c r="O2414" s="210"/>
      <c r="P2414" s="210"/>
      <c r="Q2414" s="210"/>
      <c r="R2414" s="210"/>
    </row>
    <row r="2415" spans="15:18">
      <c r="O2415" s="210"/>
      <c r="P2415" s="210"/>
      <c r="Q2415" s="210"/>
      <c r="R2415" s="210"/>
    </row>
    <row r="2416" spans="15:18">
      <c r="O2416" s="210"/>
      <c r="P2416" s="210"/>
      <c r="Q2416" s="210"/>
      <c r="R2416" s="210"/>
    </row>
    <row r="2417" spans="15:18">
      <c r="O2417" s="210"/>
      <c r="P2417" s="210"/>
      <c r="Q2417" s="210"/>
      <c r="R2417" s="210"/>
    </row>
    <row r="2418" spans="15:18">
      <c r="O2418" s="210"/>
      <c r="P2418" s="210"/>
      <c r="Q2418" s="210"/>
      <c r="R2418" s="210"/>
    </row>
    <row r="2419" spans="15:18">
      <c r="O2419" s="210"/>
      <c r="P2419" s="210"/>
      <c r="Q2419" s="210"/>
      <c r="R2419" s="210"/>
    </row>
    <row r="2420" spans="15:18">
      <c r="O2420" s="210"/>
      <c r="P2420" s="210"/>
      <c r="Q2420" s="210"/>
      <c r="R2420" s="210"/>
    </row>
    <row r="2421" spans="15:18">
      <c r="O2421" s="210"/>
      <c r="P2421" s="210"/>
      <c r="Q2421" s="210"/>
      <c r="R2421" s="210"/>
    </row>
    <row r="2422" spans="15:18">
      <c r="O2422" s="210"/>
      <c r="P2422" s="210"/>
      <c r="Q2422" s="210"/>
      <c r="R2422" s="210"/>
    </row>
    <row r="2423" spans="15:18">
      <c r="O2423" s="210"/>
      <c r="P2423" s="210"/>
      <c r="Q2423" s="210"/>
      <c r="R2423" s="210"/>
    </row>
    <row r="2424" spans="15:18">
      <c r="O2424" s="210"/>
      <c r="P2424" s="210"/>
      <c r="Q2424" s="210"/>
      <c r="R2424" s="210"/>
    </row>
    <row r="2425" spans="15:18">
      <c r="O2425" s="210"/>
      <c r="P2425" s="210"/>
      <c r="Q2425" s="210"/>
      <c r="R2425" s="210"/>
    </row>
    <row r="2426" spans="15:18">
      <c r="O2426" s="210"/>
      <c r="P2426" s="210"/>
      <c r="Q2426" s="210"/>
      <c r="R2426" s="210"/>
    </row>
    <row r="2427" spans="15:18">
      <c r="O2427" s="210"/>
      <c r="P2427" s="210"/>
      <c r="Q2427" s="210"/>
      <c r="R2427" s="210"/>
    </row>
    <row r="2428" spans="15:18">
      <c r="O2428" s="210"/>
      <c r="P2428" s="210"/>
      <c r="Q2428" s="210"/>
      <c r="R2428" s="210"/>
    </row>
    <row r="2429" spans="15:18">
      <c r="O2429" s="210"/>
      <c r="P2429" s="210"/>
      <c r="Q2429" s="210"/>
      <c r="R2429" s="210"/>
    </row>
    <row r="2430" spans="15:18">
      <c r="O2430" s="210"/>
      <c r="P2430" s="210"/>
      <c r="Q2430" s="210"/>
      <c r="R2430" s="210"/>
    </row>
    <row r="2431" spans="15:18">
      <c r="O2431" s="210"/>
      <c r="P2431" s="210"/>
      <c r="Q2431" s="210"/>
      <c r="R2431" s="210"/>
    </row>
    <row r="2432" spans="15:18">
      <c r="O2432" s="210"/>
      <c r="P2432" s="210"/>
      <c r="Q2432" s="210"/>
      <c r="R2432" s="210"/>
    </row>
    <row r="2433" spans="15:18">
      <c r="O2433" s="210"/>
      <c r="P2433" s="210"/>
      <c r="Q2433" s="210"/>
      <c r="R2433" s="210"/>
    </row>
    <row r="2434" spans="15:18">
      <c r="O2434" s="210"/>
      <c r="P2434" s="210"/>
      <c r="Q2434" s="210"/>
      <c r="R2434" s="210"/>
    </row>
    <row r="2435" spans="15:18">
      <c r="O2435" s="210"/>
      <c r="P2435" s="210"/>
      <c r="Q2435" s="210"/>
      <c r="R2435" s="210"/>
    </row>
    <row r="2436" spans="15:18">
      <c r="O2436" s="210"/>
      <c r="P2436" s="210"/>
      <c r="Q2436" s="210"/>
      <c r="R2436" s="210"/>
    </row>
    <row r="2437" spans="15:18">
      <c r="O2437" s="210"/>
      <c r="P2437" s="210"/>
      <c r="Q2437" s="210"/>
      <c r="R2437" s="210"/>
    </row>
    <row r="2438" spans="15:18">
      <c r="O2438" s="210"/>
      <c r="P2438" s="210"/>
      <c r="Q2438" s="210"/>
      <c r="R2438" s="210"/>
    </row>
    <row r="2439" spans="15:18">
      <c r="O2439" s="210"/>
      <c r="P2439" s="210"/>
      <c r="Q2439" s="210"/>
      <c r="R2439" s="210"/>
    </row>
    <row r="2440" spans="15:18">
      <c r="O2440" s="210"/>
      <c r="P2440" s="210"/>
      <c r="Q2440" s="210"/>
      <c r="R2440" s="210"/>
    </row>
    <row r="2441" spans="15:18">
      <c r="O2441" s="210"/>
      <c r="P2441" s="210"/>
      <c r="Q2441" s="210"/>
      <c r="R2441" s="210"/>
    </row>
    <row r="2442" spans="15:18">
      <c r="O2442" s="210"/>
      <c r="P2442" s="210"/>
      <c r="Q2442" s="210"/>
      <c r="R2442" s="210"/>
    </row>
    <row r="2443" spans="15:18">
      <c r="O2443" s="210"/>
      <c r="P2443" s="210"/>
      <c r="Q2443" s="210"/>
      <c r="R2443" s="210"/>
    </row>
    <row r="2444" spans="15:18">
      <c r="O2444" s="210"/>
      <c r="P2444" s="210"/>
      <c r="Q2444" s="210"/>
      <c r="R2444" s="210"/>
    </row>
    <row r="2445" spans="15:18">
      <c r="O2445" s="210"/>
      <c r="P2445" s="210"/>
      <c r="Q2445" s="210"/>
      <c r="R2445" s="210"/>
    </row>
    <row r="2446" spans="15:18">
      <c r="O2446" s="210"/>
      <c r="P2446" s="210"/>
      <c r="Q2446" s="210"/>
      <c r="R2446" s="210"/>
    </row>
    <row r="2447" spans="15:18">
      <c r="O2447" s="210"/>
      <c r="P2447" s="210"/>
      <c r="Q2447" s="210"/>
      <c r="R2447" s="210"/>
    </row>
    <row r="2448" spans="15:18">
      <c r="O2448" s="210"/>
      <c r="P2448" s="210"/>
      <c r="Q2448" s="210"/>
      <c r="R2448" s="210"/>
    </row>
    <row r="2449" spans="15:18">
      <c r="O2449" s="210"/>
      <c r="P2449" s="210"/>
      <c r="Q2449" s="210"/>
      <c r="R2449" s="210"/>
    </row>
    <row r="2450" spans="15:18">
      <c r="O2450" s="210"/>
      <c r="P2450" s="210"/>
      <c r="Q2450" s="210"/>
      <c r="R2450" s="210"/>
    </row>
    <row r="2451" spans="15:18">
      <c r="O2451" s="210"/>
      <c r="P2451" s="210"/>
      <c r="Q2451" s="210"/>
      <c r="R2451" s="210"/>
    </row>
    <row r="2452" spans="15:18">
      <c r="O2452" s="210"/>
      <c r="P2452" s="210"/>
      <c r="Q2452" s="210"/>
      <c r="R2452" s="210"/>
    </row>
    <row r="2453" spans="15:18">
      <c r="O2453" s="210"/>
      <c r="P2453" s="210"/>
      <c r="Q2453" s="210"/>
      <c r="R2453" s="210"/>
    </row>
    <row r="2454" spans="15:18">
      <c r="O2454" s="210"/>
      <c r="P2454" s="210"/>
      <c r="Q2454" s="210"/>
      <c r="R2454" s="210"/>
    </row>
    <row r="2455" spans="15:18">
      <c r="O2455" s="210"/>
      <c r="P2455" s="210"/>
      <c r="Q2455" s="210"/>
      <c r="R2455" s="210"/>
    </row>
    <row r="2456" spans="15:18">
      <c r="O2456" s="210"/>
      <c r="P2456" s="210"/>
      <c r="Q2456" s="210"/>
      <c r="R2456" s="210"/>
    </row>
    <row r="2457" spans="15:18">
      <c r="O2457" s="210"/>
      <c r="P2457" s="210"/>
      <c r="Q2457" s="210"/>
      <c r="R2457" s="210"/>
    </row>
    <row r="2458" spans="15:18">
      <c r="O2458" s="210"/>
      <c r="P2458" s="210"/>
      <c r="Q2458" s="210"/>
      <c r="R2458" s="210"/>
    </row>
    <row r="2459" spans="15:18">
      <c r="O2459" s="210"/>
      <c r="P2459" s="210"/>
      <c r="Q2459" s="210"/>
      <c r="R2459" s="210"/>
    </row>
    <row r="2460" spans="15:18">
      <c r="O2460" s="210"/>
      <c r="P2460" s="210"/>
      <c r="Q2460" s="210"/>
      <c r="R2460" s="210"/>
    </row>
    <row r="2461" spans="15:18">
      <c r="O2461" s="210"/>
      <c r="P2461" s="210"/>
      <c r="Q2461" s="210"/>
      <c r="R2461" s="210"/>
    </row>
    <row r="2462" spans="15:18">
      <c r="O2462" s="210"/>
      <c r="P2462" s="210"/>
      <c r="Q2462" s="210"/>
      <c r="R2462" s="210"/>
    </row>
    <row r="2463" spans="15:18">
      <c r="O2463" s="210"/>
      <c r="P2463" s="210"/>
      <c r="Q2463" s="210"/>
      <c r="R2463" s="210"/>
    </row>
    <row r="2464" spans="15:18">
      <c r="O2464" s="210"/>
      <c r="P2464" s="210"/>
      <c r="Q2464" s="210"/>
      <c r="R2464" s="210"/>
    </row>
    <row r="2465" spans="15:18">
      <c r="O2465" s="210"/>
      <c r="P2465" s="210"/>
      <c r="Q2465" s="210"/>
      <c r="R2465" s="210"/>
    </row>
    <row r="2466" spans="15:18">
      <c r="O2466" s="210"/>
      <c r="P2466" s="210"/>
      <c r="Q2466" s="210"/>
      <c r="R2466" s="210"/>
    </row>
    <row r="2467" spans="15:18">
      <c r="O2467" s="210"/>
      <c r="P2467" s="210"/>
      <c r="Q2467" s="210"/>
      <c r="R2467" s="210"/>
    </row>
    <row r="2468" spans="15:18">
      <c r="O2468" s="210"/>
      <c r="P2468" s="210"/>
      <c r="Q2468" s="210"/>
      <c r="R2468" s="210"/>
    </row>
    <row r="2469" spans="15:18">
      <c r="O2469" s="210"/>
      <c r="P2469" s="210"/>
      <c r="Q2469" s="210"/>
      <c r="R2469" s="210"/>
    </row>
    <row r="2470" spans="15:18">
      <c r="O2470" s="210"/>
      <c r="P2470" s="210"/>
      <c r="Q2470" s="210"/>
      <c r="R2470" s="210"/>
    </row>
    <row r="2471" spans="15:18">
      <c r="O2471" s="210"/>
      <c r="P2471" s="210"/>
      <c r="Q2471" s="210"/>
      <c r="R2471" s="210"/>
    </row>
    <row r="2472" spans="15:18">
      <c r="O2472" s="210"/>
      <c r="P2472" s="210"/>
      <c r="Q2472" s="210"/>
      <c r="R2472" s="210"/>
    </row>
    <row r="2473" spans="15:18">
      <c r="O2473" s="210"/>
      <c r="P2473" s="210"/>
      <c r="Q2473" s="210"/>
      <c r="R2473" s="210"/>
    </row>
    <row r="2474" spans="15:18">
      <c r="O2474" s="210"/>
      <c r="P2474" s="210"/>
      <c r="Q2474" s="210"/>
      <c r="R2474" s="210"/>
    </row>
    <row r="2475" spans="15:18">
      <c r="O2475" s="210"/>
      <c r="P2475" s="210"/>
      <c r="Q2475" s="210"/>
      <c r="R2475" s="210"/>
    </row>
    <row r="2476" spans="15:18">
      <c r="O2476" s="210"/>
      <c r="P2476" s="210"/>
      <c r="Q2476" s="210"/>
      <c r="R2476" s="210"/>
    </row>
    <row r="2477" spans="15:18">
      <c r="O2477" s="210"/>
      <c r="P2477" s="210"/>
      <c r="Q2477" s="210"/>
      <c r="R2477" s="210"/>
    </row>
    <row r="2478" spans="15:18">
      <c r="O2478" s="210"/>
      <c r="P2478" s="210"/>
      <c r="Q2478" s="210"/>
      <c r="R2478" s="210"/>
    </row>
    <row r="2479" spans="15:18">
      <c r="O2479" s="210"/>
      <c r="P2479" s="210"/>
      <c r="Q2479" s="210"/>
      <c r="R2479" s="210"/>
    </row>
    <row r="2480" spans="15:18">
      <c r="O2480" s="210"/>
      <c r="P2480" s="210"/>
      <c r="Q2480" s="210"/>
      <c r="R2480" s="210"/>
    </row>
    <row r="2481" spans="15:18">
      <c r="O2481" s="210"/>
      <c r="P2481" s="210"/>
      <c r="Q2481" s="210"/>
      <c r="R2481" s="210"/>
    </row>
    <row r="2482" spans="15:18">
      <c r="O2482" s="210"/>
      <c r="P2482" s="210"/>
      <c r="Q2482" s="210"/>
      <c r="R2482" s="210"/>
    </row>
    <row r="2483" spans="15:18">
      <c r="O2483" s="210"/>
      <c r="P2483" s="210"/>
      <c r="Q2483" s="210"/>
      <c r="R2483" s="210"/>
    </row>
    <row r="2484" spans="15:18">
      <c r="O2484" s="210"/>
      <c r="P2484" s="210"/>
      <c r="Q2484" s="210"/>
      <c r="R2484" s="210"/>
    </row>
    <row r="2485" spans="15:18">
      <c r="O2485" s="210"/>
      <c r="P2485" s="210"/>
      <c r="Q2485" s="210"/>
      <c r="R2485" s="210"/>
    </row>
    <row r="2486" spans="15:18">
      <c r="O2486" s="210"/>
      <c r="P2486" s="210"/>
      <c r="Q2486" s="210"/>
      <c r="R2486" s="210"/>
    </row>
    <row r="2487" spans="15:18">
      <c r="O2487" s="210"/>
      <c r="P2487" s="210"/>
      <c r="Q2487" s="210"/>
      <c r="R2487" s="210"/>
    </row>
    <row r="2488" spans="15:18">
      <c r="O2488" s="210"/>
      <c r="P2488" s="210"/>
      <c r="Q2488" s="210"/>
      <c r="R2488" s="210"/>
    </row>
    <row r="2489" spans="15:18">
      <c r="O2489" s="210"/>
      <c r="P2489" s="210"/>
      <c r="Q2489" s="210"/>
      <c r="R2489" s="210"/>
    </row>
    <row r="2490" spans="15:18">
      <c r="O2490" s="210"/>
      <c r="P2490" s="210"/>
      <c r="Q2490" s="210"/>
      <c r="R2490" s="210"/>
    </row>
    <row r="2491" spans="15:18">
      <c r="O2491" s="210"/>
      <c r="P2491" s="210"/>
      <c r="Q2491" s="210"/>
      <c r="R2491" s="210"/>
    </row>
    <row r="2492" spans="15:18">
      <c r="O2492" s="210"/>
      <c r="P2492" s="210"/>
      <c r="Q2492" s="210"/>
      <c r="R2492" s="210"/>
    </row>
    <row r="2493" spans="15:18">
      <c r="O2493" s="210"/>
      <c r="P2493" s="210"/>
      <c r="Q2493" s="210"/>
      <c r="R2493" s="210"/>
    </row>
    <row r="2494" spans="15:18">
      <c r="O2494" s="210"/>
      <c r="P2494" s="210"/>
      <c r="Q2494" s="210"/>
      <c r="R2494" s="210"/>
    </row>
    <row r="2495" spans="15:18">
      <c r="O2495" s="210"/>
      <c r="P2495" s="210"/>
      <c r="Q2495" s="210"/>
      <c r="R2495" s="210"/>
    </row>
    <row r="2496" spans="15:18">
      <c r="O2496" s="210"/>
      <c r="P2496" s="210"/>
      <c r="Q2496" s="210"/>
      <c r="R2496" s="210"/>
    </row>
    <row r="2497" spans="15:18">
      <c r="O2497" s="210"/>
      <c r="P2497" s="210"/>
      <c r="Q2497" s="210"/>
      <c r="R2497" s="210"/>
    </row>
    <row r="2498" spans="15:18">
      <c r="O2498" s="210"/>
      <c r="P2498" s="210"/>
      <c r="Q2498" s="210"/>
      <c r="R2498" s="210"/>
    </row>
    <row r="2499" spans="15:18">
      <c r="O2499" s="210"/>
      <c r="P2499" s="210"/>
      <c r="Q2499" s="210"/>
      <c r="R2499" s="210"/>
    </row>
    <row r="2500" spans="15:18">
      <c r="O2500" s="210"/>
      <c r="P2500" s="210"/>
      <c r="Q2500" s="210"/>
      <c r="R2500" s="210"/>
    </row>
    <row r="2501" spans="15:18">
      <c r="O2501" s="210"/>
      <c r="P2501" s="210"/>
      <c r="Q2501" s="210"/>
      <c r="R2501" s="210"/>
    </row>
    <row r="2502" spans="15:18">
      <c r="O2502" s="210"/>
      <c r="P2502" s="210"/>
      <c r="Q2502" s="210"/>
      <c r="R2502" s="210"/>
    </row>
    <row r="2503" spans="15:18">
      <c r="O2503" s="210"/>
      <c r="P2503" s="210"/>
      <c r="Q2503" s="210"/>
      <c r="R2503" s="210"/>
    </row>
    <row r="2504" spans="15:18">
      <c r="O2504" s="210"/>
      <c r="P2504" s="210"/>
      <c r="Q2504" s="210"/>
      <c r="R2504" s="210"/>
    </row>
    <row r="2505" spans="15:18">
      <c r="O2505" s="210"/>
      <c r="P2505" s="210"/>
      <c r="Q2505" s="210"/>
      <c r="R2505" s="210"/>
    </row>
    <row r="2506" spans="15:18">
      <c r="O2506" s="210"/>
      <c r="P2506" s="210"/>
      <c r="Q2506" s="210"/>
      <c r="R2506" s="210"/>
    </row>
    <row r="2507" spans="15:18">
      <c r="O2507" s="210"/>
      <c r="P2507" s="210"/>
      <c r="Q2507" s="210"/>
      <c r="R2507" s="210"/>
    </row>
    <row r="2508" spans="15:18">
      <c r="O2508" s="210"/>
      <c r="P2508" s="210"/>
      <c r="Q2508" s="210"/>
      <c r="R2508" s="210"/>
    </row>
    <row r="2509" spans="15:18">
      <c r="O2509" s="210"/>
      <c r="P2509" s="210"/>
      <c r="Q2509" s="210"/>
      <c r="R2509" s="210"/>
    </row>
    <row r="2510" spans="15:18">
      <c r="O2510" s="210"/>
      <c r="P2510" s="210"/>
      <c r="Q2510" s="210"/>
      <c r="R2510" s="210"/>
    </row>
    <row r="2511" spans="15:18">
      <c r="O2511" s="210"/>
      <c r="P2511" s="210"/>
      <c r="Q2511" s="210"/>
      <c r="R2511" s="210"/>
    </row>
    <row r="2512" spans="15:18">
      <c r="O2512" s="210"/>
      <c r="P2512" s="210"/>
      <c r="Q2512" s="210"/>
      <c r="R2512" s="210"/>
    </row>
    <row r="2513" spans="15:18">
      <c r="O2513" s="210"/>
      <c r="P2513" s="210"/>
      <c r="Q2513" s="210"/>
      <c r="R2513" s="210"/>
    </row>
    <row r="2514" spans="15:18">
      <c r="O2514" s="210"/>
      <c r="P2514" s="210"/>
      <c r="Q2514" s="210"/>
      <c r="R2514" s="210"/>
    </row>
    <row r="2515" spans="15:18">
      <c r="O2515" s="210"/>
      <c r="P2515" s="210"/>
      <c r="Q2515" s="210"/>
      <c r="R2515" s="210"/>
    </row>
    <row r="2516" spans="15:18">
      <c r="O2516" s="210"/>
      <c r="P2516" s="210"/>
      <c r="Q2516" s="210"/>
      <c r="R2516" s="210"/>
    </row>
    <row r="2517" spans="15:18">
      <c r="O2517" s="210"/>
      <c r="P2517" s="210"/>
      <c r="Q2517" s="210"/>
      <c r="R2517" s="210"/>
    </row>
    <row r="2518" spans="15:18">
      <c r="O2518" s="210"/>
      <c r="P2518" s="210"/>
      <c r="Q2518" s="210"/>
      <c r="R2518" s="210"/>
    </row>
    <row r="2519" spans="15:18">
      <c r="O2519" s="210"/>
      <c r="P2519" s="210"/>
      <c r="Q2519" s="210"/>
      <c r="R2519" s="210"/>
    </row>
    <row r="2520" spans="15:18">
      <c r="O2520" s="210"/>
      <c r="P2520" s="210"/>
      <c r="Q2520" s="210"/>
      <c r="R2520" s="210"/>
    </row>
    <row r="2521" spans="15:18">
      <c r="O2521" s="210"/>
      <c r="P2521" s="210"/>
      <c r="Q2521" s="210"/>
      <c r="R2521" s="210"/>
    </row>
    <row r="2522" spans="15:18">
      <c r="O2522" s="210"/>
      <c r="P2522" s="210"/>
      <c r="Q2522" s="210"/>
      <c r="R2522" s="210"/>
    </row>
    <row r="2523" spans="15:18">
      <c r="O2523" s="210"/>
      <c r="P2523" s="210"/>
      <c r="Q2523" s="210"/>
      <c r="R2523" s="210"/>
    </row>
    <row r="2524" spans="15:18">
      <c r="O2524" s="210"/>
      <c r="P2524" s="210"/>
      <c r="Q2524" s="210"/>
      <c r="R2524" s="210"/>
    </row>
    <row r="2525" spans="15:18">
      <c r="O2525" s="210"/>
      <c r="P2525" s="210"/>
      <c r="Q2525" s="210"/>
      <c r="R2525" s="210"/>
    </row>
    <row r="2526" spans="15:18">
      <c r="O2526" s="210"/>
      <c r="P2526" s="210"/>
      <c r="Q2526" s="210"/>
      <c r="R2526" s="210"/>
    </row>
    <row r="2527" spans="15:18">
      <c r="O2527" s="210"/>
      <c r="P2527" s="210"/>
      <c r="Q2527" s="210"/>
      <c r="R2527" s="210"/>
    </row>
    <row r="2528" spans="15:18">
      <c r="O2528" s="210"/>
      <c r="P2528" s="210"/>
      <c r="Q2528" s="210"/>
      <c r="R2528" s="210"/>
    </row>
    <row r="2529" spans="15:18">
      <c r="O2529" s="210"/>
      <c r="P2529" s="210"/>
      <c r="Q2529" s="210"/>
      <c r="R2529" s="210"/>
    </row>
    <row r="2530" spans="15:18">
      <c r="O2530" s="210"/>
      <c r="P2530" s="210"/>
      <c r="Q2530" s="210"/>
      <c r="R2530" s="210"/>
    </row>
    <row r="2531" spans="15:18">
      <c r="O2531" s="210"/>
      <c r="P2531" s="210"/>
      <c r="Q2531" s="210"/>
      <c r="R2531" s="210"/>
    </row>
    <row r="2532" spans="15:18">
      <c r="O2532" s="210"/>
      <c r="P2532" s="210"/>
      <c r="Q2532" s="210"/>
      <c r="R2532" s="210"/>
    </row>
    <row r="2533" spans="15:18">
      <c r="O2533" s="210"/>
      <c r="P2533" s="210"/>
      <c r="Q2533" s="210"/>
      <c r="R2533" s="210"/>
    </row>
    <row r="2534" spans="15:18">
      <c r="O2534" s="210"/>
      <c r="P2534" s="210"/>
      <c r="Q2534" s="210"/>
      <c r="R2534" s="210"/>
    </row>
    <row r="2535" spans="15:18">
      <c r="O2535" s="210"/>
      <c r="P2535" s="210"/>
      <c r="Q2535" s="210"/>
      <c r="R2535" s="210"/>
    </row>
    <row r="2536" spans="15:18">
      <c r="O2536" s="210"/>
      <c r="P2536" s="210"/>
      <c r="Q2536" s="210"/>
      <c r="R2536" s="210"/>
    </row>
    <row r="2537" spans="15:18">
      <c r="O2537" s="210"/>
      <c r="P2537" s="210"/>
      <c r="Q2537" s="210"/>
      <c r="R2537" s="210"/>
    </row>
    <row r="2538" spans="15:18">
      <c r="O2538" s="210"/>
      <c r="P2538" s="210"/>
      <c r="Q2538" s="210"/>
      <c r="R2538" s="210"/>
    </row>
    <row r="2539" spans="15:18">
      <c r="O2539" s="210"/>
      <c r="P2539" s="210"/>
      <c r="Q2539" s="210"/>
      <c r="R2539" s="210"/>
    </row>
  </sheetData>
  <mergeCells count="21">
    <mergeCell ref="P302:P304"/>
    <mergeCell ref="P48:P50"/>
    <mergeCell ref="P51:P53"/>
    <mergeCell ref="P54:P56"/>
    <mergeCell ref="P42:P44"/>
    <mergeCell ref="P45:P47"/>
    <mergeCell ref="C59:E59"/>
    <mergeCell ref="F59:H59"/>
    <mergeCell ref="A1:P1"/>
    <mergeCell ref="C2:M2"/>
    <mergeCell ref="P11:P13"/>
    <mergeCell ref="P20:P22"/>
    <mergeCell ref="P23:P25"/>
    <mergeCell ref="P17:P19"/>
    <mergeCell ref="P35:P40"/>
    <mergeCell ref="P8:P10"/>
    <mergeCell ref="P5:P7"/>
    <mergeCell ref="P29:P31"/>
    <mergeCell ref="P32:P34"/>
    <mergeCell ref="P14:P16"/>
    <mergeCell ref="P26:P28"/>
  </mergeCells>
  <phoneticPr fontId="12" type="noConversion"/>
  <conditionalFormatting sqref="R1">
    <cfRule type="containsText" dxfId="4" priority="1" stopIfTrue="1" operator="containsText" text="ERRO">
      <formula>NOT(ISERROR(SEARCH("ERRO",R1)))</formula>
    </cfRule>
    <cfRule type="containsText" dxfId="3" priority="2" stopIfTrue="1" operator="containsText" text="OK!">
      <formula>NOT(ISERROR(SEARCH("OK!",R1)))</formula>
    </cfRule>
    <cfRule type="iconSet" priority="3">
      <iconSet>
        <cfvo type="percent" val="0"/>
        <cfvo type="percent" val="33"/>
        <cfvo type="percent" val="67"/>
      </iconSet>
    </cfRule>
    <cfRule type="cellIs" dxfId="2" priority="4" stopIfTrue="1" operator="equal">
      <formula>"""OK!"""</formula>
    </cfRule>
    <cfRule type="cellIs" dxfId="1" priority="5" stopIfTrue="1" operator="equal">
      <formula>"""OK!"""</formula>
    </cfRule>
    <cfRule type="colorScale" priority="6">
      <colorScale>
        <cfvo type="min"/>
        <cfvo type="max"/>
        <color rgb="FFFFEF9C"/>
        <color rgb="FF63BE7B"/>
      </colorScale>
    </cfRule>
  </conditionalFormatting>
  <pageMargins left="0.23622047244094491" right="0.23622047244094491" top="0.74803149606299213" bottom="0.74803149606299213" header="0.31496062992125984" footer="0.31496062992125984"/>
  <pageSetup paperSize="9" scale="80" firstPageNumber="8" fitToHeight="0" orientation="landscape" useFirstPageNumber="1" r:id="rId1"/>
  <headerFooter>
    <oddFooter>&amp;C&amp;P</oddFooter>
  </headerFooter>
  <rowBreaks count="9" manualBreakCount="9">
    <brk id="28" max="15" man="1"/>
    <brk id="56" max="15" man="1"/>
    <brk id="84" max="15" man="1"/>
    <brk id="114" max="15" man="1"/>
    <brk id="145" max="15" man="1"/>
    <brk id="203" max="15" man="1"/>
    <brk id="230" max="15" man="1"/>
    <brk id="262" max="15" man="1"/>
    <brk id="288" max="15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28863-AF8E-41FD-ADE9-F28826879FA3}">
  <sheetPr>
    <pageSetUpPr fitToPage="1"/>
  </sheetPr>
  <dimension ref="A1:L29"/>
  <sheetViews>
    <sheetView view="pageBreakPreview" zoomScaleNormal="100" zoomScaleSheetLayoutView="100" workbookViewId="0">
      <selection activeCell="I34" sqref="I34"/>
    </sheetView>
  </sheetViews>
  <sheetFormatPr defaultColWidth="7.5703125" defaultRowHeight="12.75" customHeight="1"/>
  <cols>
    <col min="1" max="1" width="7.140625" style="508" customWidth="1"/>
    <col min="2" max="2" width="2" style="508" bestFit="1" customWidth="1"/>
    <col min="3" max="3" width="7.140625" style="508" customWidth="1"/>
    <col min="4" max="4" width="10.42578125" style="508" customWidth="1"/>
    <col min="5" max="6" width="15.5703125" style="508" customWidth="1"/>
    <col min="7" max="8" width="16.140625" style="489" customWidth="1"/>
    <col min="9" max="9" width="7.5703125" style="489"/>
    <col min="10" max="12" width="15.85546875" style="489" customWidth="1"/>
    <col min="13" max="256" width="7.5703125" style="489"/>
    <col min="257" max="257" width="7.140625" style="489" customWidth="1"/>
    <col min="258" max="258" width="2" style="489" bestFit="1" customWidth="1"/>
    <col min="259" max="259" width="7.140625" style="489" customWidth="1"/>
    <col min="260" max="260" width="10.42578125" style="489" customWidth="1"/>
    <col min="261" max="262" width="15.5703125" style="489" customWidth="1"/>
    <col min="263" max="264" width="16.140625" style="489" customWidth="1"/>
    <col min="265" max="265" width="7.5703125" style="489"/>
    <col min="266" max="268" width="15.85546875" style="489" customWidth="1"/>
    <col min="269" max="512" width="7.5703125" style="489"/>
    <col min="513" max="513" width="7.140625" style="489" customWidth="1"/>
    <col min="514" max="514" width="2" style="489" bestFit="1" customWidth="1"/>
    <col min="515" max="515" width="7.140625" style="489" customWidth="1"/>
    <col min="516" max="516" width="10.42578125" style="489" customWidth="1"/>
    <col min="517" max="518" width="15.5703125" style="489" customWidth="1"/>
    <col min="519" max="520" width="16.140625" style="489" customWidth="1"/>
    <col min="521" max="521" width="7.5703125" style="489"/>
    <col min="522" max="524" width="15.85546875" style="489" customWidth="1"/>
    <col min="525" max="768" width="7.5703125" style="489"/>
    <col min="769" max="769" width="7.140625" style="489" customWidth="1"/>
    <col min="770" max="770" width="2" style="489" bestFit="1" customWidth="1"/>
    <col min="771" max="771" width="7.140625" style="489" customWidth="1"/>
    <col min="772" max="772" width="10.42578125" style="489" customWidth="1"/>
    <col min="773" max="774" width="15.5703125" style="489" customWidth="1"/>
    <col min="775" max="776" width="16.140625" style="489" customWidth="1"/>
    <col min="777" max="777" width="7.5703125" style="489"/>
    <col min="778" max="780" width="15.85546875" style="489" customWidth="1"/>
    <col min="781" max="1024" width="7.5703125" style="489"/>
    <col min="1025" max="1025" width="7.140625" style="489" customWidth="1"/>
    <col min="1026" max="1026" width="2" style="489" bestFit="1" customWidth="1"/>
    <col min="1027" max="1027" width="7.140625" style="489" customWidth="1"/>
    <col min="1028" max="1028" width="10.42578125" style="489" customWidth="1"/>
    <col min="1029" max="1030" width="15.5703125" style="489" customWidth="1"/>
    <col min="1031" max="1032" width="16.140625" style="489" customWidth="1"/>
    <col min="1033" max="1033" width="7.5703125" style="489"/>
    <col min="1034" max="1036" width="15.85546875" style="489" customWidth="1"/>
    <col min="1037" max="1280" width="7.5703125" style="489"/>
    <col min="1281" max="1281" width="7.140625" style="489" customWidth="1"/>
    <col min="1282" max="1282" width="2" style="489" bestFit="1" customWidth="1"/>
    <col min="1283" max="1283" width="7.140625" style="489" customWidth="1"/>
    <col min="1284" max="1284" width="10.42578125" style="489" customWidth="1"/>
    <col min="1285" max="1286" width="15.5703125" style="489" customWidth="1"/>
    <col min="1287" max="1288" width="16.140625" style="489" customWidth="1"/>
    <col min="1289" max="1289" width="7.5703125" style="489"/>
    <col min="1290" max="1292" width="15.85546875" style="489" customWidth="1"/>
    <col min="1293" max="1536" width="7.5703125" style="489"/>
    <col min="1537" max="1537" width="7.140625" style="489" customWidth="1"/>
    <col min="1538" max="1538" width="2" style="489" bestFit="1" customWidth="1"/>
    <col min="1539" max="1539" width="7.140625" style="489" customWidth="1"/>
    <col min="1540" max="1540" width="10.42578125" style="489" customWidth="1"/>
    <col min="1541" max="1542" width="15.5703125" style="489" customWidth="1"/>
    <col min="1543" max="1544" width="16.140625" style="489" customWidth="1"/>
    <col min="1545" max="1545" width="7.5703125" style="489"/>
    <col min="1546" max="1548" width="15.85546875" style="489" customWidth="1"/>
    <col min="1549" max="1792" width="7.5703125" style="489"/>
    <col min="1793" max="1793" width="7.140625" style="489" customWidth="1"/>
    <col min="1794" max="1794" width="2" style="489" bestFit="1" customWidth="1"/>
    <col min="1795" max="1795" width="7.140625" style="489" customWidth="1"/>
    <col min="1796" max="1796" width="10.42578125" style="489" customWidth="1"/>
    <col min="1797" max="1798" width="15.5703125" style="489" customWidth="1"/>
    <col min="1799" max="1800" width="16.140625" style="489" customWidth="1"/>
    <col min="1801" max="1801" width="7.5703125" style="489"/>
    <col min="1802" max="1804" width="15.85546875" style="489" customWidth="1"/>
    <col min="1805" max="2048" width="7.5703125" style="489"/>
    <col min="2049" max="2049" width="7.140625" style="489" customWidth="1"/>
    <col min="2050" max="2050" width="2" style="489" bestFit="1" customWidth="1"/>
    <col min="2051" max="2051" width="7.140625" style="489" customWidth="1"/>
    <col min="2052" max="2052" width="10.42578125" style="489" customWidth="1"/>
    <col min="2053" max="2054" width="15.5703125" style="489" customWidth="1"/>
    <col min="2055" max="2056" width="16.140625" style="489" customWidth="1"/>
    <col min="2057" max="2057" width="7.5703125" style="489"/>
    <col min="2058" max="2060" width="15.85546875" style="489" customWidth="1"/>
    <col min="2061" max="2304" width="7.5703125" style="489"/>
    <col min="2305" max="2305" width="7.140625" style="489" customWidth="1"/>
    <col min="2306" max="2306" width="2" style="489" bestFit="1" customWidth="1"/>
    <col min="2307" max="2307" width="7.140625" style="489" customWidth="1"/>
    <col min="2308" max="2308" width="10.42578125" style="489" customWidth="1"/>
    <col min="2309" max="2310" width="15.5703125" style="489" customWidth="1"/>
    <col min="2311" max="2312" width="16.140625" style="489" customWidth="1"/>
    <col min="2313" max="2313" width="7.5703125" style="489"/>
    <col min="2314" max="2316" width="15.85546875" style="489" customWidth="1"/>
    <col min="2317" max="2560" width="7.5703125" style="489"/>
    <col min="2561" max="2561" width="7.140625" style="489" customWidth="1"/>
    <col min="2562" max="2562" width="2" style="489" bestFit="1" customWidth="1"/>
    <col min="2563" max="2563" width="7.140625" style="489" customWidth="1"/>
    <col min="2564" max="2564" width="10.42578125" style="489" customWidth="1"/>
    <col min="2565" max="2566" width="15.5703125" style="489" customWidth="1"/>
    <col min="2567" max="2568" width="16.140625" style="489" customWidth="1"/>
    <col min="2569" max="2569" width="7.5703125" style="489"/>
    <col min="2570" max="2572" width="15.85546875" style="489" customWidth="1"/>
    <col min="2573" max="2816" width="7.5703125" style="489"/>
    <col min="2817" max="2817" width="7.140625" style="489" customWidth="1"/>
    <col min="2818" max="2818" width="2" style="489" bestFit="1" customWidth="1"/>
    <col min="2819" max="2819" width="7.140625" style="489" customWidth="1"/>
    <col min="2820" max="2820" width="10.42578125" style="489" customWidth="1"/>
    <col min="2821" max="2822" width="15.5703125" style="489" customWidth="1"/>
    <col min="2823" max="2824" width="16.140625" style="489" customWidth="1"/>
    <col min="2825" max="2825" width="7.5703125" style="489"/>
    <col min="2826" max="2828" width="15.85546875" style="489" customWidth="1"/>
    <col min="2829" max="3072" width="7.5703125" style="489"/>
    <col min="3073" max="3073" width="7.140625" style="489" customWidth="1"/>
    <col min="3074" max="3074" width="2" style="489" bestFit="1" customWidth="1"/>
    <col min="3075" max="3075" width="7.140625" style="489" customWidth="1"/>
    <col min="3076" max="3076" width="10.42578125" style="489" customWidth="1"/>
    <col min="3077" max="3078" width="15.5703125" style="489" customWidth="1"/>
    <col min="3079" max="3080" width="16.140625" style="489" customWidth="1"/>
    <col min="3081" max="3081" width="7.5703125" style="489"/>
    <col min="3082" max="3084" width="15.85546875" style="489" customWidth="1"/>
    <col min="3085" max="3328" width="7.5703125" style="489"/>
    <col min="3329" max="3329" width="7.140625" style="489" customWidth="1"/>
    <col min="3330" max="3330" width="2" style="489" bestFit="1" customWidth="1"/>
    <col min="3331" max="3331" width="7.140625" style="489" customWidth="1"/>
    <col min="3332" max="3332" width="10.42578125" style="489" customWidth="1"/>
    <col min="3333" max="3334" width="15.5703125" style="489" customWidth="1"/>
    <col min="3335" max="3336" width="16.140625" style="489" customWidth="1"/>
    <col min="3337" max="3337" width="7.5703125" style="489"/>
    <col min="3338" max="3340" width="15.85546875" style="489" customWidth="1"/>
    <col min="3341" max="3584" width="7.5703125" style="489"/>
    <col min="3585" max="3585" width="7.140625" style="489" customWidth="1"/>
    <col min="3586" max="3586" width="2" style="489" bestFit="1" customWidth="1"/>
    <col min="3587" max="3587" width="7.140625" style="489" customWidth="1"/>
    <col min="3588" max="3588" width="10.42578125" style="489" customWidth="1"/>
    <col min="3589" max="3590" width="15.5703125" style="489" customWidth="1"/>
    <col min="3591" max="3592" width="16.140625" style="489" customWidth="1"/>
    <col min="3593" max="3593" width="7.5703125" style="489"/>
    <col min="3594" max="3596" width="15.85546875" style="489" customWidth="1"/>
    <col min="3597" max="3840" width="7.5703125" style="489"/>
    <col min="3841" max="3841" width="7.140625" style="489" customWidth="1"/>
    <col min="3842" max="3842" width="2" style="489" bestFit="1" customWidth="1"/>
    <col min="3843" max="3843" width="7.140625" style="489" customWidth="1"/>
    <col min="3844" max="3844" width="10.42578125" style="489" customWidth="1"/>
    <col min="3845" max="3846" width="15.5703125" style="489" customWidth="1"/>
    <col min="3847" max="3848" width="16.140625" style="489" customWidth="1"/>
    <col min="3849" max="3849" width="7.5703125" style="489"/>
    <col min="3850" max="3852" width="15.85546875" style="489" customWidth="1"/>
    <col min="3853" max="4096" width="7.5703125" style="489"/>
    <col min="4097" max="4097" width="7.140625" style="489" customWidth="1"/>
    <col min="4098" max="4098" width="2" style="489" bestFit="1" customWidth="1"/>
    <col min="4099" max="4099" width="7.140625" style="489" customWidth="1"/>
    <col min="4100" max="4100" width="10.42578125" style="489" customWidth="1"/>
    <col min="4101" max="4102" width="15.5703125" style="489" customWidth="1"/>
    <col min="4103" max="4104" width="16.140625" style="489" customWidth="1"/>
    <col min="4105" max="4105" width="7.5703125" style="489"/>
    <col min="4106" max="4108" width="15.85546875" style="489" customWidth="1"/>
    <col min="4109" max="4352" width="7.5703125" style="489"/>
    <col min="4353" max="4353" width="7.140625" style="489" customWidth="1"/>
    <col min="4354" max="4354" width="2" style="489" bestFit="1" customWidth="1"/>
    <col min="4355" max="4355" width="7.140625" style="489" customWidth="1"/>
    <col min="4356" max="4356" width="10.42578125" style="489" customWidth="1"/>
    <col min="4357" max="4358" width="15.5703125" style="489" customWidth="1"/>
    <col min="4359" max="4360" width="16.140625" style="489" customWidth="1"/>
    <col min="4361" max="4361" width="7.5703125" style="489"/>
    <col min="4362" max="4364" width="15.85546875" style="489" customWidth="1"/>
    <col min="4365" max="4608" width="7.5703125" style="489"/>
    <col min="4609" max="4609" width="7.140625" style="489" customWidth="1"/>
    <col min="4610" max="4610" width="2" style="489" bestFit="1" customWidth="1"/>
    <col min="4611" max="4611" width="7.140625" style="489" customWidth="1"/>
    <col min="4612" max="4612" width="10.42578125" style="489" customWidth="1"/>
    <col min="4613" max="4614" width="15.5703125" style="489" customWidth="1"/>
    <col min="4615" max="4616" width="16.140625" style="489" customWidth="1"/>
    <col min="4617" max="4617" width="7.5703125" style="489"/>
    <col min="4618" max="4620" width="15.85546875" style="489" customWidth="1"/>
    <col min="4621" max="4864" width="7.5703125" style="489"/>
    <col min="4865" max="4865" width="7.140625" style="489" customWidth="1"/>
    <col min="4866" max="4866" width="2" style="489" bestFit="1" customWidth="1"/>
    <col min="4867" max="4867" width="7.140625" style="489" customWidth="1"/>
    <col min="4868" max="4868" width="10.42578125" style="489" customWidth="1"/>
    <col min="4869" max="4870" width="15.5703125" style="489" customWidth="1"/>
    <col min="4871" max="4872" width="16.140625" style="489" customWidth="1"/>
    <col min="4873" max="4873" width="7.5703125" style="489"/>
    <col min="4874" max="4876" width="15.85546875" style="489" customWidth="1"/>
    <col min="4877" max="5120" width="7.5703125" style="489"/>
    <col min="5121" max="5121" width="7.140625" style="489" customWidth="1"/>
    <col min="5122" max="5122" width="2" style="489" bestFit="1" customWidth="1"/>
    <col min="5123" max="5123" width="7.140625" style="489" customWidth="1"/>
    <col min="5124" max="5124" width="10.42578125" style="489" customWidth="1"/>
    <col min="5125" max="5126" width="15.5703125" style="489" customWidth="1"/>
    <col min="5127" max="5128" width="16.140625" style="489" customWidth="1"/>
    <col min="5129" max="5129" width="7.5703125" style="489"/>
    <col min="5130" max="5132" width="15.85546875" style="489" customWidth="1"/>
    <col min="5133" max="5376" width="7.5703125" style="489"/>
    <col min="5377" max="5377" width="7.140625" style="489" customWidth="1"/>
    <col min="5378" max="5378" width="2" style="489" bestFit="1" customWidth="1"/>
    <col min="5379" max="5379" width="7.140625" style="489" customWidth="1"/>
    <col min="5380" max="5380" width="10.42578125" style="489" customWidth="1"/>
    <col min="5381" max="5382" width="15.5703125" style="489" customWidth="1"/>
    <col min="5383" max="5384" width="16.140625" style="489" customWidth="1"/>
    <col min="5385" max="5385" width="7.5703125" style="489"/>
    <col min="5386" max="5388" width="15.85546875" style="489" customWidth="1"/>
    <col min="5389" max="5632" width="7.5703125" style="489"/>
    <col min="5633" max="5633" width="7.140625" style="489" customWidth="1"/>
    <col min="5634" max="5634" width="2" style="489" bestFit="1" customWidth="1"/>
    <col min="5635" max="5635" width="7.140625" style="489" customWidth="1"/>
    <col min="5636" max="5636" width="10.42578125" style="489" customWidth="1"/>
    <col min="5637" max="5638" width="15.5703125" style="489" customWidth="1"/>
    <col min="5639" max="5640" width="16.140625" style="489" customWidth="1"/>
    <col min="5641" max="5641" width="7.5703125" style="489"/>
    <col min="5642" max="5644" width="15.85546875" style="489" customWidth="1"/>
    <col min="5645" max="5888" width="7.5703125" style="489"/>
    <col min="5889" max="5889" width="7.140625" style="489" customWidth="1"/>
    <col min="5890" max="5890" width="2" style="489" bestFit="1" customWidth="1"/>
    <col min="5891" max="5891" width="7.140625" style="489" customWidth="1"/>
    <col min="5892" max="5892" width="10.42578125" style="489" customWidth="1"/>
    <col min="5893" max="5894" width="15.5703125" style="489" customWidth="1"/>
    <col min="5895" max="5896" width="16.140625" style="489" customWidth="1"/>
    <col min="5897" max="5897" width="7.5703125" style="489"/>
    <col min="5898" max="5900" width="15.85546875" style="489" customWidth="1"/>
    <col min="5901" max="6144" width="7.5703125" style="489"/>
    <col min="6145" max="6145" width="7.140625" style="489" customWidth="1"/>
    <col min="6146" max="6146" width="2" style="489" bestFit="1" customWidth="1"/>
    <col min="6147" max="6147" width="7.140625" style="489" customWidth="1"/>
    <col min="6148" max="6148" width="10.42578125" style="489" customWidth="1"/>
    <col min="6149" max="6150" width="15.5703125" style="489" customWidth="1"/>
    <col min="6151" max="6152" width="16.140625" style="489" customWidth="1"/>
    <col min="6153" max="6153" width="7.5703125" style="489"/>
    <col min="6154" max="6156" width="15.85546875" style="489" customWidth="1"/>
    <col min="6157" max="6400" width="7.5703125" style="489"/>
    <col min="6401" max="6401" width="7.140625" style="489" customWidth="1"/>
    <col min="6402" max="6402" width="2" style="489" bestFit="1" customWidth="1"/>
    <col min="6403" max="6403" width="7.140625" style="489" customWidth="1"/>
    <col min="6404" max="6404" width="10.42578125" style="489" customWidth="1"/>
    <col min="6405" max="6406" width="15.5703125" style="489" customWidth="1"/>
    <col min="6407" max="6408" width="16.140625" style="489" customWidth="1"/>
    <col min="6409" max="6409" width="7.5703125" style="489"/>
    <col min="6410" max="6412" width="15.85546875" style="489" customWidth="1"/>
    <col min="6413" max="6656" width="7.5703125" style="489"/>
    <col min="6657" max="6657" width="7.140625" style="489" customWidth="1"/>
    <col min="6658" max="6658" width="2" style="489" bestFit="1" customWidth="1"/>
    <col min="6659" max="6659" width="7.140625" style="489" customWidth="1"/>
    <col min="6660" max="6660" width="10.42578125" style="489" customWidth="1"/>
    <col min="6661" max="6662" width="15.5703125" style="489" customWidth="1"/>
    <col min="6663" max="6664" width="16.140625" style="489" customWidth="1"/>
    <col min="6665" max="6665" width="7.5703125" style="489"/>
    <col min="6666" max="6668" width="15.85546875" style="489" customWidth="1"/>
    <col min="6669" max="6912" width="7.5703125" style="489"/>
    <col min="6913" max="6913" width="7.140625" style="489" customWidth="1"/>
    <col min="6914" max="6914" width="2" style="489" bestFit="1" customWidth="1"/>
    <col min="6915" max="6915" width="7.140625" style="489" customWidth="1"/>
    <col min="6916" max="6916" width="10.42578125" style="489" customWidth="1"/>
    <col min="6917" max="6918" width="15.5703125" style="489" customWidth="1"/>
    <col min="6919" max="6920" width="16.140625" style="489" customWidth="1"/>
    <col min="6921" max="6921" width="7.5703125" style="489"/>
    <col min="6922" max="6924" width="15.85546875" style="489" customWidth="1"/>
    <col min="6925" max="7168" width="7.5703125" style="489"/>
    <col min="7169" max="7169" width="7.140625" style="489" customWidth="1"/>
    <col min="7170" max="7170" width="2" style="489" bestFit="1" customWidth="1"/>
    <col min="7171" max="7171" width="7.140625" style="489" customWidth="1"/>
    <col min="7172" max="7172" width="10.42578125" style="489" customWidth="1"/>
    <col min="7173" max="7174" width="15.5703125" style="489" customWidth="1"/>
    <col min="7175" max="7176" width="16.140625" style="489" customWidth="1"/>
    <col min="7177" max="7177" width="7.5703125" style="489"/>
    <col min="7178" max="7180" width="15.85546875" style="489" customWidth="1"/>
    <col min="7181" max="7424" width="7.5703125" style="489"/>
    <col min="7425" max="7425" width="7.140625" style="489" customWidth="1"/>
    <col min="7426" max="7426" width="2" style="489" bestFit="1" customWidth="1"/>
    <col min="7427" max="7427" width="7.140625" style="489" customWidth="1"/>
    <col min="7428" max="7428" width="10.42578125" style="489" customWidth="1"/>
    <col min="7429" max="7430" width="15.5703125" style="489" customWidth="1"/>
    <col min="7431" max="7432" width="16.140625" style="489" customWidth="1"/>
    <col min="7433" max="7433" width="7.5703125" style="489"/>
    <col min="7434" max="7436" width="15.85546875" style="489" customWidth="1"/>
    <col min="7437" max="7680" width="7.5703125" style="489"/>
    <col min="7681" max="7681" width="7.140625" style="489" customWidth="1"/>
    <col min="7682" max="7682" width="2" style="489" bestFit="1" customWidth="1"/>
    <col min="7683" max="7683" width="7.140625" style="489" customWidth="1"/>
    <col min="7684" max="7684" width="10.42578125" style="489" customWidth="1"/>
    <col min="7685" max="7686" width="15.5703125" style="489" customWidth="1"/>
    <col min="7687" max="7688" width="16.140625" style="489" customWidth="1"/>
    <col min="7689" max="7689" width="7.5703125" style="489"/>
    <col min="7690" max="7692" width="15.85546875" style="489" customWidth="1"/>
    <col min="7693" max="7936" width="7.5703125" style="489"/>
    <col min="7937" max="7937" width="7.140625" style="489" customWidth="1"/>
    <col min="7938" max="7938" width="2" style="489" bestFit="1" customWidth="1"/>
    <col min="7939" max="7939" width="7.140625" style="489" customWidth="1"/>
    <col min="7940" max="7940" width="10.42578125" style="489" customWidth="1"/>
    <col min="7941" max="7942" width="15.5703125" style="489" customWidth="1"/>
    <col min="7943" max="7944" width="16.140625" style="489" customWidth="1"/>
    <col min="7945" max="7945" width="7.5703125" style="489"/>
    <col min="7946" max="7948" width="15.85546875" style="489" customWidth="1"/>
    <col min="7949" max="8192" width="7.5703125" style="489"/>
    <col min="8193" max="8193" width="7.140625" style="489" customWidth="1"/>
    <col min="8194" max="8194" width="2" style="489" bestFit="1" customWidth="1"/>
    <col min="8195" max="8195" width="7.140625" style="489" customWidth="1"/>
    <col min="8196" max="8196" width="10.42578125" style="489" customWidth="1"/>
    <col min="8197" max="8198" width="15.5703125" style="489" customWidth="1"/>
    <col min="8199" max="8200" width="16.140625" style="489" customWidth="1"/>
    <col min="8201" max="8201" width="7.5703125" style="489"/>
    <col min="8202" max="8204" width="15.85546875" style="489" customWidth="1"/>
    <col min="8205" max="8448" width="7.5703125" style="489"/>
    <col min="8449" max="8449" width="7.140625" style="489" customWidth="1"/>
    <col min="8450" max="8450" width="2" style="489" bestFit="1" customWidth="1"/>
    <col min="8451" max="8451" width="7.140625" style="489" customWidth="1"/>
    <col min="8452" max="8452" width="10.42578125" style="489" customWidth="1"/>
    <col min="8453" max="8454" width="15.5703125" style="489" customWidth="1"/>
    <col min="8455" max="8456" width="16.140625" style="489" customWidth="1"/>
    <col min="8457" max="8457" width="7.5703125" style="489"/>
    <col min="8458" max="8460" width="15.85546875" style="489" customWidth="1"/>
    <col min="8461" max="8704" width="7.5703125" style="489"/>
    <col min="8705" max="8705" width="7.140625" style="489" customWidth="1"/>
    <col min="8706" max="8706" width="2" style="489" bestFit="1" customWidth="1"/>
    <col min="8707" max="8707" width="7.140625" style="489" customWidth="1"/>
    <col min="8708" max="8708" width="10.42578125" style="489" customWidth="1"/>
    <col min="8709" max="8710" width="15.5703125" style="489" customWidth="1"/>
    <col min="8711" max="8712" width="16.140625" style="489" customWidth="1"/>
    <col min="8713" max="8713" width="7.5703125" style="489"/>
    <col min="8714" max="8716" width="15.85546875" style="489" customWidth="1"/>
    <col min="8717" max="8960" width="7.5703125" style="489"/>
    <col min="8961" max="8961" width="7.140625" style="489" customWidth="1"/>
    <col min="8962" max="8962" width="2" style="489" bestFit="1" customWidth="1"/>
    <col min="8963" max="8963" width="7.140625" style="489" customWidth="1"/>
    <col min="8964" max="8964" width="10.42578125" style="489" customWidth="1"/>
    <col min="8965" max="8966" width="15.5703125" style="489" customWidth="1"/>
    <col min="8967" max="8968" width="16.140625" style="489" customWidth="1"/>
    <col min="8969" max="8969" width="7.5703125" style="489"/>
    <col min="8970" max="8972" width="15.85546875" style="489" customWidth="1"/>
    <col min="8973" max="9216" width="7.5703125" style="489"/>
    <col min="9217" max="9217" width="7.140625" style="489" customWidth="1"/>
    <col min="9218" max="9218" width="2" style="489" bestFit="1" customWidth="1"/>
    <col min="9219" max="9219" width="7.140625" style="489" customWidth="1"/>
    <col min="9220" max="9220" width="10.42578125" style="489" customWidth="1"/>
    <col min="9221" max="9222" width="15.5703125" style="489" customWidth="1"/>
    <col min="9223" max="9224" width="16.140625" style="489" customWidth="1"/>
    <col min="9225" max="9225" width="7.5703125" style="489"/>
    <col min="9226" max="9228" width="15.85546875" style="489" customWidth="1"/>
    <col min="9229" max="9472" width="7.5703125" style="489"/>
    <col min="9473" max="9473" width="7.140625" style="489" customWidth="1"/>
    <col min="9474" max="9474" width="2" style="489" bestFit="1" customWidth="1"/>
    <col min="9475" max="9475" width="7.140625" style="489" customWidth="1"/>
    <col min="9476" max="9476" width="10.42578125" style="489" customWidth="1"/>
    <col min="9477" max="9478" width="15.5703125" style="489" customWidth="1"/>
    <col min="9479" max="9480" width="16.140625" style="489" customWidth="1"/>
    <col min="9481" max="9481" width="7.5703125" style="489"/>
    <col min="9482" max="9484" width="15.85546875" style="489" customWidth="1"/>
    <col min="9485" max="9728" width="7.5703125" style="489"/>
    <col min="9729" max="9729" width="7.140625" style="489" customWidth="1"/>
    <col min="9730" max="9730" width="2" style="489" bestFit="1" customWidth="1"/>
    <col min="9731" max="9731" width="7.140625" style="489" customWidth="1"/>
    <col min="9732" max="9732" width="10.42578125" style="489" customWidth="1"/>
    <col min="9733" max="9734" width="15.5703125" style="489" customWidth="1"/>
    <col min="9735" max="9736" width="16.140625" style="489" customWidth="1"/>
    <col min="9737" max="9737" width="7.5703125" style="489"/>
    <col min="9738" max="9740" width="15.85546875" style="489" customWidth="1"/>
    <col min="9741" max="9984" width="7.5703125" style="489"/>
    <col min="9985" max="9985" width="7.140625" style="489" customWidth="1"/>
    <col min="9986" max="9986" width="2" style="489" bestFit="1" customWidth="1"/>
    <col min="9987" max="9987" width="7.140625" style="489" customWidth="1"/>
    <col min="9988" max="9988" width="10.42578125" style="489" customWidth="1"/>
    <col min="9989" max="9990" width="15.5703125" style="489" customWidth="1"/>
    <col min="9991" max="9992" width="16.140625" style="489" customWidth="1"/>
    <col min="9993" max="9993" width="7.5703125" style="489"/>
    <col min="9994" max="9996" width="15.85546875" style="489" customWidth="1"/>
    <col min="9997" max="10240" width="7.5703125" style="489"/>
    <col min="10241" max="10241" width="7.140625" style="489" customWidth="1"/>
    <col min="10242" max="10242" width="2" style="489" bestFit="1" customWidth="1"/>
    <col min="10243" max="10243" width="7.140625" style="489" customWidth="1"/>
    <col min="10244" max="10244" width="10.42578125" style="489" customWidth="1"/>
    <col min="10245" max="10246" width="15.5703125" style="489" customWidth="1"/>
    <col min="10247" max="10248" width="16.140625" style="489" customWidth="1"/>
    <col min="10249" max="10249" width="7.5703125" style="489"/>
    <col min="10250" max="10252" width="15.85546875" style="489" customWidth="1"/>
    <col min="10253" max="10496" width="7.5703125" style="489"/>
    <col min="10497" max="10497" width="7.140625" style="489" customWidth="1"/>
    <col min="10498" max="10498" width="2" style="489" bestFit="1" customWidth="1"/>
    <col min="10499" max="10499" width="7.140625" style="489" customWidth="1"/>
    <col min="10500" max="10500" width="10.42578125" style="489" customWidth="1"/>
    <col min="10501" max="10502" width="15.5703125" style="489" customWidth="1"/>
    <col min="10503" max="10504" width="16.140625" style="489" customWidth="1"/>
    <col min="10505" max="10505" width="7.5703125" style="489"/>
    <col min="10506" max="10508" width="15.85546875" style="489" customWidth="1"/>
    <col min="10509" max="10752" width="7.5703125" style="489"/>
    <col min="10753" max="10753" width="7.140625" style="489" customWidth="1"/>
    <col min="10754" max="10754" width="2" style="489" bestFit="1" customWidth="1"/>
    <col min="10755" max="10755" width="7.140625" style="489" customWidth="1"/>
    <col min="10756" max="10756" width="10.42578125" style="489" customWidth="1"/>
    <col min="10757" max="10758" width="15.5703125" style="489" customWidth="1"/>
    <col min="10759" max="10760" width="16.140625" style="489" customWidth="1"/>
    <col min="10761" max="10761" width="7.5703125" style="489"/>
    <col min="10762" max="10764" width="15.85546875" style="489" customWidth="1"/>
    <col min="10765" max="11008" width="7.5703125" style="489"/>
    <col min="11009" max="11009" width="7.140625" style="489" customWidth="1"/>
    <col min="11010" max="11010" width="2" style="489" bestFit="1" customWidth="1"/>
    <col min="11011" max="11011" width="7.140625" style="489" customWidth="1"/>
    <col min="11012" max="11012" width="10.42578125" style="489" customWidth="1"/>
    <col min="11013" max="11014" width="15.5703125" style="489" customWidth="1"/>
    <col min="11015" max="11016" width="16.140625" style="489" customWidth="1"/>
    <col min="11017" max="11017" width="7.5703125" style="489"/>
    <col min="11018" max="11020" width="15.85546875" style="489" customWidth="1"/>
    <col min="11021" max="11264" width="7.5703125" style="489"/>
    <col min="11265" max="11265" width="7.140625" style="489" customWidth="1"/>
    <col min="11266" max="11266" width="2" style="489" bestFit="1" customWidth="1"/>
    <col min="11267" max="11267" width="7.140625" style="489" customWidth="1"/>
    <col min="11268" max="11268" width="10.42578125" style="489" customWidth="1"/>
    <col min="11269" max="11270" width="15.5703125" style="489" customWidth="1"/>
    <col min="11271" max="11272" width="16.140625" style="489" customWidth="1"/>
    <col min="11273" max="11273" width="7.5703125" style="489"/>
    <col min="11274" max="11276" width="15.85546875" style="489" customWidth="1"/>
    <col min="11277" max="11520" width="7.5703125" style="489"/>
    <col min="11521" max="11521" width="7.140625" style="489" customWidth="1"/>
    <col min="11522" max="11522" width="2" style="489" bestFit="1" customWidth="1"/>
    <col min="11523" max="11523" width="7.140625" style="489" customWidth="1"/>
    <col min="11524" max="11524" width="10.42578125" style="489" customWidth="1"/>
    <col min="11525" max="11526" width="15.5703125" style="489" customWidth="1"/>
    <col min="11527" max="11528" width="16.140625" style="489" customWidth="1"/>
    <col min="11529" max="11529" width="7.5703125" style="489"/>
    <col min="11530" max="11532" width="15.85546875" style="489" customWidth="1"/>
    <col min="11533" max="11776" width="7.5703125" style="489"/>
    <col min="11777" max="11777" width="7.140625" style="489" customWidth="1"/>
    <col min="11778" max="11778" width="2" style="489" bestFit="1" customWidth="1"/>
    <col min="11779" max="11779" width="7.140625" style="489" customWidth="1"/>
    <col min="11780" max="11780" width="10.42578125" style="489" customWidth="1"/>
    <col min="11781" max="11782" width="15.5703125" style="489" customWidth="1"/>
    <col min="11783" max="11784" width="16.140625" style="489" customWidth="1"/>
    <col min="11785" max="11785" width="7.5703125" style="489"/>
    <col min="11786" max="11788" width="15.85546875" style="489" customWidth="1"/>
    <col min="11789" max="12032" width="7.5703125" style="489"/>
    <col min="12033" max="12033" width="7.140625" style="489" customWidth="1"/>
    <col min="12034" max="12034" width="2" style="489" bestFit="1" customWidth="1"/>
    <col min="12035" max="12035" width="7.140625" style="489" customWidth="1"/>
    <col min="12036" max="12036" width="10.42578125" style="489" customWidth="1"/>
    <col min="12037" max="12038" width="15.5703125" style="489" customWidth="1"/>
    <col min="12039" max="12040" width="16.140625" style="489" customWidth="1"/>
    <col min="12041" max="12041" width="7.5703125" style="489"/>
    <col min="12042" max="12044" width="15.85546875" style="489" customWidth="1"/>
    <col min="12045" max="12288" width="7.5703125" style="489"/>
    <col min="12289" max="12289" width="7.140625" style="489" customWidth="1"/>
    <col min="12290" max="12290" width="2" style="489" bestFit="1" customWidth="1"/>
    <col min="12291" max="12291" width="7.140625" style="489" customWidth="1"/>
    <col min="12292" max="12292" width="10.42578125" style="489" customWidth="1"/>
    <col min="12293" max="12294" width="15.5703125" style="489" customWidth="1"/>
    <col min="12295" max="12296" width="16.140625" style="489" customWidth="1"/>
    <col min="12297" max="12297" width="7.5703125" style="489"/>
    <col min="12298" max="12300" width="15.85546875" style="489" customWidth="1"/>
    <col min="12301" max="12544" width="7.5703125" style="489"/>
    <col min="12545" max="12545" width="7.140625" style="489" customWidth="1"/>
    <col min="12546" max="12546" width="2" style="489" bestFit="1" customWidth="1"/>
    <col min="12547" max="12547" width="7.140625" style="489" customWidth="1"/>
    <col min="12548" max="12548" width="10.42578125" style="489" customWidth="1"/>
    <col min="12549" max="12550" width="15.5703125" style="489" customWidth="1"/>
    <col min="12551" max="12552" width="16.140625" style="489" customWidth="1"/>
    <col min="12553" max="12553" width="7.5703125" style="489"/>
    <col min="12554" max="12556" width="15.85546875" style="489" customWidth="1"/>
    <col min="12557" max="12800" width="7.5703125" style="489"/>
    <col min="12801" max="12801" width="7.140625" style="489" customWidth="1"/>
    <col min="12802" max="12802" width="2" style="489" bestFit="1" customWidth="1"/>
    <col min="12803" max="12803" width="7.140625" style="489" customWidth="1"/>
    <col min="12804" max="12804" width="10.42578125" style="489" customWidth="1"/>
    <col min="12805" max="12806" width="15.5703125" style="489" customWidth="1"/>
    <col min="12807" max="12808" width="16.140625" style="489" customWidth="1"/>
    <col min="12809" max="12809" width="7.5703125" style="489"/>
    <col min="12810" max="12812" width="15.85546875" style="489" customWidth="1"/>
    <col min="12813" max="13056" width="7.5703125" style="489"/>
    <col min="13057" max="13057" width="7.140625" style="489" customWidth="1"/>
    <col min="13058" max="13058" width="2" style="489" bestFit="1" customWidth="1"/>
    <col min="13059" max="13059" width="7.140625" style="489" customWidth="1"/>
    <col min="13060" max="13060" width="10.42578125" style="489" customWidth="1"/>
    <col min="13061" max="13062" width="15.5703125" style="489" customWidth="1"/>
    <col min="13063" max="13064" width="16.140625" style="489" customWidth="1"/>
    <col min="13065" max="13065" width="7.5703125" style="489"/>
    <col min="13066" max="13068" width="15.85546875" style="489" customWidth="1"/>
    <col min="13069" max="13312" width="7.5703125" style="489"/>
    <col min="13313" max="13313" width="7.140625" style="489" customWidth="1"/>
    <col min="13314" max="13314" width="2" style="489" bestFit="1" customWidth="1"/>
    <col min="13315" max="13315" width="7.140625" style="489" customWidth="1"/>
    <col min="13316" max="13316" width="10.42578125" style="489" customWidth="1"/>
    <col min="13317" max="13318" width="15.5703125" style="489" customWidth="1"/>
    <col min="13319" max="13320" width="16.140625" style="489" customWidth="1"/>
    <col min="13321" max="13321" width="7.5703125" style="489"/>
    <col min="13322" max="13324" width="15.85546875" style="489" customWidth="1"/>
    <col min="13325" max="13568" width="7.5703125" style="489"/>
    <col min="13569" max="13569" width="7.140625" style="489" customWidth="1"/>
    <col min="13570" max="13570" width="2" style="489" bestFit="1" customWidth="1"/>
    <col min="13571" max="13571" width="7.140625" style="489" customWidth="1"/>
    <col min="13572" max="13572" width="10.42578125" style="489" customWidth="1"/>
    <col min="13573" max="13574" width="15.5703125" style="489" customWidth="1"/>
    <col min="13575" max="13576" width="16.140625" style="489" customWidth="1"/>
    <col min="13577" max="13577" width="7.5703125" style="489"/>
    <col min="13578" max="13580" width="15.85546875" style="489" customWidth="1"/>
    <col min="13581" max="13824" width="7.5703125" style="489"/>
    <col min="13825" max="13825" width="7.140625" style="489" customWidth="1"/>
    <col min="13826" max="13826" width="2" style="489" bestFit="1" customWidth="1"/>
    <col min="13827" max="13827" width="7.140625" style="489" customWidth="1"/>
    <col min="13828" max="13828" width="10.42578125" style="489" customWidth="1"/>
    <col min="13829" max="13830" width="15.5703125" style="489" customWidth="1"/>
    <col min="13831" max="13832" width="16.140625" style="489" customWidth="1"/>
    <col min="13833" max="13833" width="7.5703125" style="489"/>
    <col min="13834" max="13836" width="15.85546875" style="489" customWidth="1"/>
    <col min="13837" max="14080" width="7.5703125" style="489"/>
    <col min="14081" max="14081" width="7.140625" style="489" customWidth="1"/>
    <col min="14082" max="14082" width="2" style="489" bestFit="1" customWidth="1"/>
    <col min="14083" max="14083" width="7.140625" style="489" customWidth="1"/>
    <col min="14084" max="14084" width="10.42578125" style="489" customWidth="1"/>
    <col min="14085" max="14086" width="15.5703125" style="489" customWidth="1"/>
    <col min="14087" max="14088" width="16.140625" style="489" customWidth="1"/>
    <col min="14089" max="14089" width="7.5703125" style="489"/>
    <col min="14090" max="14092" width="15.85546875" style="489" customWidth="1"/>
    <col min="14093" max="14336" width="7.5703125" style="489"/>
    <col min="14337" max="14337" width="7.140625" style="489" customWidth="1"/>
    <col min="14338" max="14338" width="2" style="489" bestFit="1" customWidth="1"/>
    <col min="14339" max="14339" width="7.140625" style="489" customWidth="1"/>
    <col min="14340" max="14340" width="10.42578125" style="489" customWidth="1"/>
    <col min="14341" max="14342" width="15.5703125" style="489" customWidth="1"/>
    <col min="14343" max="14344" width="16.140625" style="489" customWidth="1"/>
    <col min="14345" max="14345" width="7.5703125" style="489"/>
    <col min="14346" max="14348" width="15.85546875" style="489" customWidth="1"/>
    <col min="14349" max="14592" width="7.5703125" style="489"/>
    <col min="14593" max="14593" width="7.140625" style="489" customWidth="1"/>
    <col min="14594" max="14594" width="2" style="489" bestFit="1" customWidth="1"/>
    <col min="14595" max="14595" width="7.140625" style="489" customWidth="1"/>
    <col min="14596" max="14596" width="10.42578125" style="489" customWidth="1"/>
    <col min="14597" max="14598" width="15.5703125" style="489" customWidth="1"/>
    <col min="14599" max="14600" width="16.140625" style="489" customWidth="1"/>
    <col min="14601" max="14601" width="7.5703125" style="489"/>
    <col min="14602" max="14604" width="15.85546875" style="489" customWidth="1"/>
    <col min="14605" max="14848" width="7.5703125" style="489"/>
    <col min="14849" max="14849" width="7.140625" style="489" customWidth="1"/>
    <col min="14850" max="14850" width="2" style="489" bestFit="1" customWidth="1"/>
    <col min="14851" max="14851" width="7.140625" style="489" customWidth="1"/>
    <col min="14852" max="14852" width="10.42578125" style="489" customWidth="1"/>
    <col min="14853" max="14854" width="15.5703125" style="489" customWidth="1"/>
    <col min="14855" max="14856" width="16.140625" style="489" customWidth="1"/>
    <col min="14857" max="14857" width="7.5703125" style="489"/>
    <col min="14858" max="14860" width="15.85546875" style="489" customWidth="1"/>
    <col min="14861" max="15104" width="7.5703125" style="489"/>
    <col min="15105" max="15105" width="7.140625" style="489" customWidth="1"/>
    <col min="15106" max="15106" width="2" style="489" bestFit="1" customWidth="1"/>
    <col min="15107" max="15107" width="7.140625" style="489" customWidth="1"/>
    <col min="15108" max="15108" width="10.42578125" style="489" customWidth="1"/>
    <col min="15109" max="15110" width="15.5703125" style="489" customWidth="1"/>
    <col min="15111" max="15112" width="16.140625" style="489" customWidth="1"/>
    <col min="15113" max="15113" width="7.5703125" style="489"/>
    <col min="15114" max="15116" width="15.85546875" style="489" customWidth="1"/>
    <col min="15117" max="15360" width="7.5703125" style="489"/>
    <col min="15361" max="15361" width="7.140625" style="489" customWidth="1"/>
    <col min="15362" max="15362" width="2" style="489" bestFit="1" customWidth="1"/>
    <col min="15363" max="15363" width="7.140625" style="489" customWidth="1"/>
    <col min="15364" max="15364" width="10.42578125" style="489" customWidth="1"/>
    <col min="15365" max="15366" width="15.5703125" style="489" customWidth="1"/>
    <col min="15367" max="15368" width="16.140625" style="489" customWidth="1"/>
    <col min="15369" max="15369" width="7.5703125" style="489"/>
    <col min="15370" max="15372" width="15.85546875" style="489" customWidth="1"/>
    <col min="15373" max="15616" width="7.5703125" style="489"/>
    <col min="15617" max="15617" width="7.140625" style="489" customWidth="1"/>
    <col min="15618" max="15618" width="2" style="489" bestFit="1" customWidth="1"/>
    <col min="15619" max="15619" width="7.140625" style="489" customWidth="1"/>
    <col min="15620" max="15620" width="10.42578125" style="489" customWidth="1"/>
    <col min="15621" max="15622" width="15.5703125" style="489" customWidth="1"/>
    <col min="15623" max="15624" width="16.140625" style="489" customWidth="1"/>
    <col min="15625" max="15625" width="7.5703125" style="489"/>
    <col min="15626" max="15628" width="15.85546875" style="489" customWidth="1"/>
    <col min="15629" max="15872" width="7.5703125" style="489"/>
    <col min="15873" max="15873" width="7.140625" style="489" customWidth="1"/>
    <col min="15874" max="15874" width="2" style="489" bestFit="1" customWidth="1"/>
    <col min="15875" max="15875" width="7.140625" style="489" customWidth="1"/>
    <col min="15876" max="15876" width="10.42578125" style="489" customWidth="1"/>
    <col min="15877" max="15878" width="15.5703125" style="489" customWidth="1"/>
    <col min="15879" max="15880" width="16.140625" style="489" customWidth="1"/>
    <col min="15881" max="15881" width="7.5703125" style="489"/>
    <col min="15882" max="15884" width="15.85546875" style="489" customWidth="1"/>
    <col min="15885" max="16128" width="7.5703125" style="489"/>
    <col min="16129" max="16129" width="7.140625" style="489" customWidth="1"/>
    <col min="16130" max="16130" width="2" style="489" bestFit="1" customWidth="1"/>
    <col min="16131" max="16131" width="7.140625" style="489" customWidth="1"/>
    <col min="16132" max="16132" width="10.42578125" style="489" customWidth="1"/>
    <col min="16133" max="16134" width="15.5703125" style="489" customWidth="1"/>
    <col min="16135" max="16136" width="16.140625" style="489" customWidth="1"/>
    <col min="16137" max="16137" width="7.5703125" style="489"/>
    <col min="16138" max="16140" width="15.85546875" style="489" customWidth="1"/>
    <col min="16141" max="16384" width="7.5703125" style="489"/>
  </cols>
  <sheetData>
    <row r="1" spans="1:12" ht="15.75" customHeight="1" thickBot="1">
      <c r="A1" s="897" t="s">
        <v>531</v>
      </c>
      <c r="B1" s="898"/>
      <c r="C1" s="898"/>
      <c r="D1" s="898"/>
      <c r="E1" s="898"/>
      <c r="F1" s="898"/>
      <c r="G1" s="898"/>
      <c r="H1" s="899"/>
    </row>
    <row r="2" spans="1:12" ht="24.75" thickBot="1">
      <c r="A2" s="894" t="s">
        <v>460</v>
      </c>
      <c r="B2" s="895"/>
      <c r="C2" s="896"/>
      <c r="D2" s="490" t="s">
        <v>461</v>
      </c>
      <c r="E2" s="491" t="s">
        <v>462</v>
      </c>
      <c r="F2" s="491" t="s">
        <v>463</v>
      </c>
      <c r="G2" s="491" t="s">
        <v>464</v>
      </c>
      <c r="H2" s="492" t="s">
        <v>465</v>
      </c>
      <c r="J2" s="493" t="s">
        <v>466</v>
      </c>
      <c r="K2" s="494" t="s">
        <v>462</v>
      </c>
      <c r="L2" s="494" t="s">
        <v>464</v>
      </c>
    </row>
    <row r="3" spans="1:12" ht="12">
      <c r="A3" s="495">
        <v>1</v>
      </c>
      <c r="B3" s="496" t="s">
        <v>467</v>
      </c>
      <c r="C3" s="497">
        <v>1.17</v>
      </c>
      <c r="D3" s="497">
        <v>2</v>
      </c>
      <c r="E3" s="498">
        <f>VLOOKUP(D3,$J$3:$L$13,2,FALSE)</f>
        <v>2.5</v>
      </c>
      <c r="F3" s="499">
        <v>0</v>
      </c>
      <c r="G3" s="498">
        <f>VLOOKUP(D3,$J$3:$L$13,3,FALSE)</f>
        <v>0.15000000000000002</v>
      </c>
      <c r="H3" s="502">
        <v>0</v>
      </c>
      <c r="J3" s="500">
        <v>0</v>
      </c>
      <c r="K3" s="501">
        <v>0</v>
      </c>
      <c r="L3" s="501">
        <v>0</v>
      </c>
    </row>
    <row r="4" spans="1:12" ht="12">
      <c r="A4" s="495">
        <v>1</v>
      </c>
      <c r="B4" s="496" t="s">
        <v>467</v>
      </c>
      <c r="C4" s="497">
        <v>5</v>
      </c>
      <c r="D4" s="497">
        <v>2</v>
      </c>
      <c r="E4" s="498">
        <f t="shared" ref="E4:E16" si="0">VLOOKUP(D4,$J$3:$L$13,2,FALSE)</f>
        <v>2.5</v>
      </c>
      <c r="F4" s="498">
        <f t="shared" ref="F4:F13" si="1">((E4+E3)/2)*(((A4*20)+C4)-((A3*20)+C3))</f>
        <v>9.5749999999999957</v>
      </c>
      <c r="G4" s="498">
        <f>VLOOKUP(D4,$J$3:$L$13,3,FALSE)</f>
        <v>0.15000000000000002</v>
      </c>
      <c r="H4" s="502">
        <f>((G4+G3)/2)*(((A4*20)+C4)-((A3*20)+C3))</f>
        <v>0.57449999999999979</v>
      </c>
      <c r="J4" s="500">
        <v>1</v>
      </c>
      <c r="K4" s="501">
        <v>1</v>
      </c>
      <c r="L4" s="501">
        <v>0.1</v>
      </c>
    </row>
    <row r="5" spans="1:12" ht="12">
      <c r="A5" s="495">
        <v>1</v>
      </c>
      <c r="B5" s="496" t="s">
        <v>467</v>
      </c>
      <c r="C5" s="497">
        <v>10</v>
      </c>
      <c r="D5" s="497">
        <v>2</v>
      </c>
      <c r="E5" s="498">
        <f t="shared" si="0"/>
        <v>2.5</v>
      </c>
      <c r="F5" s="498">
        <f t="shared" si="1"/>
        <v>12.5</v>
      </c>
      <c r="G5" s="498">
        <f t="shared" ref="G5:G16" si="2">VLOOKUP(D5,$J$3:$L$13,3,FALSE)</f>
        <v>0.15000000000000002</v>
      </c>
      <c r="H5" s="502">
        <f t="shared" ref="H5:H13" si="3">((G5+G4)/2)*(((A5*20)+C5)-((A4*20)+C4))</f>
        <v>0.75000000000000011</v>
      </c>
      <c r="J5" s="500">
        <v>2</v>
      </c>
      <c r="K5" s="501">
        <v>2.5</v>
      </c>
      <c r="L5" s="501">
        <v>0.15000000000000002</v>
      </c>
    </row>
    <row r="6" spans="1:12" ht="12">
      <c r="A6" s="495">
        <v>1</v>
      </c>
      <c r="B6" s="496" t="s">
        <v>467</v>
      </c>
      <c r="C6" s="497">
        <v>15</v>
      </c>
      <c r="D6" s="497">
        <v>2</v>
      </c>
      <c r="E6" s="498">
        <f t="shared" si="0"/>
        <v>2.5</v>
      </c>
      <c r="F6" s="498">
        <f t="shared" si="1"/>
        <v>12.5</v>
      </c>
      <c r="G6" s="498">
        <f t="shared" si="2"/>
        <v>0.15000000000000002</v>
      </c>
      <c r="H6" s="502">
        <f t="shared" si="3"/>
        <v>0.75000000000000011</v>
      </c>
      <c r="J6" s="500">
        <v>3</v>
      </c>
      <c r="K6" s="501">
        <v>4.5</v>
      </c>
      <c r="L6" s="501">
        <v>0.2</v>
      </c>
    </row>
    <row r="7" spans="1:12" ht="12">
      <c r="A7" s="495">
        <v>2</v>
      </c>
      <c r="B7" s="496" t="s">
        <v>467</v>
      </c>
      <c r="C7" s="497">
        <v>0</v>
      </c>
      <c r="D7" s="497">
        <v>2</v>
      </c>
      <c r="E7" s="498">
        <f t="shared" si="0"/>
        <v>2.5</v>
      </c>
      <c r="F7" s="498">
        <f t="shared" si="1"/>
        <v>12.5</v>
      </c>
      <c r="G7" s="498">
        <f t="shared" si="2"/>
        <v>0.15000000000000002</v>
      </c>
      <c r="H7" s="502">
        <f t="shared" si="3"/>
        <v>0.75000000000000011</v>
      </c>
      <c r="J7" s="500">
        <v>4</v>
      </c>
      <c r="K7" s="501">
        <v>7</v>
      </c>
      <c r="L7" s="501">
        <v>0.25</v>
      </c>
    </row>
    <row r="8" spans="1:12" ht="12">
      <c r="A8" s="495">
        <v>2</v>
      </c>
      <c r="B8" s="496" t="s">
        <v>467</v>
      </c>
      <c r="C8" s="497">
        <v>5</v>
      </c>
      <c r="D8" s="497">
        <v>2</v>
      </c>
      <c r="E8" s="498">
        <f t="shared" si="0"/>
        <v>2.5</v>
      </c>
      <c r="F8" s="498">
        <f t="shared" si="1"/>
        <v>12.5</v>
      </c>
      <c r="G8" s="498">
        <f t="shared" si="2"/>
        <v>0.15000000000000002</v>
      </c>
      <c r="H8" s="502">
        <f t="shared" si="3"/>
        <v>0.75000000000000011</v>
      </c>
      <c r="J8" s="500">
        <v>5</v>
      </c>
      <c r="K8" s="501">
        <v>10.5</v>
      </c>
      <c r="L8" s="501">
        <v>0.35000000000000003</v>
      </c>
    </row>
    <row r="9" spans="1:12" ht="12">
      <c r="A9" s="495">
        <v>2</v>
      </c>
      <c r="B9" s="496" t="s">
        <v>467</v>
      </c>
      <c r="C9" s="497">
        <v>10</v>
      </c>
      <c r="D9" s="497">
        <v>2</v>
      </c>
      <c r="E9" s="498">
        <f t="shared" si="0"/>
        <v>2.5</v>
      </c>
      <c r="F9" s="498">
        <f t="shared" si="1"/>
        <v>12.5</v>
      </c>
      <c r="G9" s="498">
        <f t="shared" si="2"/>
        <v>0.15000000000000002</v>
      </c>
      <c r="H9" s="502">
        <f t="shared" si="3"/>
        <v>0.75000000000000011</v>
      </c>
      <c r="J9" s="500">
        <v>6</v>
      </c>
      <c r="K9" s="501">
        <v>15</v>
      </c>
      <c r="L9" s="501">
        <v>0.45</v>
      </c>
    </row>
    <row r="10" spans="1:12" ht="12">
      <c r="A10" s="495">
        <v>2</v>
      </c>
      <c r="B10" s="496" t="s">
        <v>467</v>
      </c>
      <c r="C10" s="497">
        <v>15</v>
      </c>
      <c r="D10" s="497">
        <v>2</v>
      </c>
      <c r="E10" s="498">
        <f t="shared" si="0"/>
        <v>2.5</v>
      </c>
      <c r="F10" s="498">
        <f t="shared" si="1"/>
        <v>12.5</v>
      </c>
      <c r="G10" s="498">
        <f t="shared" si="2"/>
        <v>0.15000000000000002</v>
      </c>
      <c r="H10" s="502">
        <f t="shared" si="3"/>
        <v>0.75000000000000011</v>
      </c>
      <c r="J10" s="500">
        <v>7</v>
      </c>
      <c r="K10" s="501">
        <v>20.5</v>
      </c>
      <c r="L10" s="501">
        <v>0.55000000000000004</v>
      </c>
    </row>
    <row r="11" spans="1:12" ht="12">
      <c r="A11" s="495">
        <v>3</v>
      </c>
      <c r="B11" s="496" t="s">
        <v>467</v>
      </c>
      <c r="C11" s="497">
        <v>0</v>
      </c>
      <c r="D11" s="497">
        <v>2</v>
      </c>
      <c r="E11" s="498">
        <f t="shared" si="0"/>
        <v>2.5</v>
      </c>
      <c r="F11" s="498">
        <f t="shared" si="1"/>
        <v>12.5</v>
      </c>
      <c r="G11" s="498">
        <f>VLOOKUP(D11,$J$3:$L$13,3,FALSE)</f>
        <v>0.15000000000000002</v>
      </c>
      <c r="H11" s="502">
        <f t="shared" si="3"/>
        <v>0.75000000000000011</v>
      </c>
      <c r="J11" s="500">
        <v>8</v>
      </c>
      <c r="K11" s="501">
        <v>27</v>
      </c>
      <c r="L11" s="501">
        <v>0.65</v>
      </c>
    </row>
    <row r="12" spans="1:12" ht="12">
      <c r="A12" s="495">
        <v>3</v>
      </c>
      <c r="B12" s="496" t="s">
        <v>467</v>
      </c>
      <c r="C12" s="497">
        <v>5</v>
      </c>
      <c r="D12" s="497">
        <v>2</v>
      </c>
      <c r="E12" s="498">
        <f t="shared" si="0"/>
        <v>2.5</v>
      </c>
      <c r="F12" s="498">
        <f t="shared" si="1"/>
        <v>12.5</v>
      </c>
      <c r="G12" s="498">
        <f t="shared" si="2"/>
        <v>0.15000000000000002</v>
      </c>
      <c r="H12" s="502">
        <f t="shared" si="3"/>
        <v>0.75000000000000011</v>
      </c>
      <c r="J12" s="500">
        <v>9</v>
      </c>
      <c r="K12" s="501">
        <v>34.5</v>
      </c>
      <c r="L12" s="501">
        <v>0.75</v>
      </c>
    </row>
    <row r="13" spans="1:12" ht="12">
      <c r="A13" s="495">
        <v>3</v>
      </c>
      <c r="B13" s="496" t="s">
        <v>467</v>
      </c>
      <c r="C13" s="497">
        <v>10</v>
      </c>
      <c r="D13" s="497">
        <v>2</v>
      </c>
      <c r="E13" s="498">
        <f t="shared" si="0"/>
        <v>2.5</v>
      </c>
      <c r="F13" s="498">
        <f t="shared" si="1"/>
        <v>12.5</v>
      </c>
      <c r="G13" s="498">
        <f t="shared" si="2"/>
        <v>0.15000000000000002</v>
      </c>
      <c r="H13" s="502">
        <f t="shared" si="3"/>
        <v>0.75000000000000011</v>
      </c>
      <c r="J13" s="500">
        <v>10</v>
      </c>
      <c r="K13" s="501">
        <v>43</v>
      </c>
      <c r="L13" s="501">
        <v>0.85000000000000009</v>
      </c>
    </row>
    <row r="14" spans="1:12" ht="12">
      <c r="A14" s="509">
        <v>3</v>
      </c>
      <c r="B14" s="510" t="s">
        <v>467</v>
      </c>
      <c r="C14" s="503">
        <v>15</v>
      </c>
      <c r="D14" s="497">
        <v>2</v>
      </c>
      <c r="E14" s="498">
        <f>VLOOKUP(D14,$J$3:$L$13,2,FALSE)</f>
        <v>2.5</v>
      </c>
      <c r="F14" s="498">
        <f>((E14+E13)/2)*(((A14*20)+C14)-((A13*20)+C13))</f>
        <v>12.5</v>
      </c>
      <c r="G14" s="498">
        <f>VLOOKUP(D14,$J$3:$L$13,3,FALSE)</f>
        <v>0.15000000000000002</v>
      </c>
      <c r="H14" s="502">
        <f>((G14+G13)/2)*(((A14*20)+C14)-((A13*20)+C13))</f>
        <v>0.75000000000000011</v>
      </c>
      <c r="J14" s="529"/>
      <c r="K14" s="530"/>
      <c r="L14" s="530"/>
    </row>
    <row r="15" spans="1:12" ht="12">
      <c r="A15" s="509">
        <v>4</v>
      </c>
      <c r="B15" s="510" t="s">
        <v>467</v>
      </c>
      <c r="C15" s="503">
        <v>0</v>
      </c>
      <c r="D15" s="497">
        <v>2</v>
      </c>
      <c r="E15" s="498">
        <f>VLOOKUP(D15,$J$3:$L$13,2,FALSE)</f>
        <v>2.5</v>
      </c>
      <c r="F15" s="498">
        <f>((E15+E14)/2)*(((A15*20)+C15)-((A14*20)+C14))</f>
        <v>12.5</v>
      </c>
      <c r="G15" s="498">
        <f>VLOOKUP(D15,$J$3:$L$13,3,FALSE)</f>
        <v>0.15000000000000002</v>
      </c>
      <c r="H15" s="502">
        <f>((G15+G14)/2)*(((A15*20)+C15)-((A14*20)+C14))</f>
        <v>0.75000000000000011</v>
      </c>
      <c r="J15" s="529"/>
      <c r="K15" s="530"/>
      <c r="L15" s="530"/>
    </row>
    <row r="16" spans="1:12" ht="12" thickBot="1">
      <c r="A16" s="531">
        <v>4</v>
      </c>
      <c r="B16" s="532" t="s">
        <v>467</v>
      </c>
      <c r="C16" s="533">
        <v>1.32</v>
      </c>
      <c r="D16" s="533">
        <v>2</v>
      </c>
      <c r="E16" s="512">
        <f t="shared" si="0"/>
        <v>2.5</v>
      </c>
      <c r="F16" s="512">
        <f>((E16+E13)/2)*(((A16*20)+C16)-((A13*20)+C13))</f>
        <v>28.299999999999983</v>
      </c>
      <c r="G16" s="512">
        <f t="shared" si="2"/>
        <v>0.15000000000000002</v>
      </c>
      <c r="H16" s="534">
        <f>((G16+G13)/2)*(((A16*20)+C16)-((A13*20)+C13))</f>
        <v>1.6979999999999993</v>
      </c>
    </row>
    <row r="17" spans="1:8" ht="12" thickBot="1">
      <c r="A17" s="900"/>
      <c r="B17" s="901"/>
      <c r="C17" s="901"/>
      <c r="D17" s="901"/>
      <c r="E17" s="901"/>
      <c r="F17" s="901"/>
      <c r="G17" s="901"/>
      <c r="H17" s="902"/>
    </row>
    <row r="18" spans="1:8" ht="11.25" customHeight="1">
      <c r="A18" s="888" t="s">
        <v>468</v>
      </c>
      <c r="B18" s="889"/>
      <c r="C18" s="889"/>
      <c r="D18" s="889"/>
      <c r="E18" s="889"/>
      <c r="F18" s="890"/>
      <c r="G18" s="504">
        <f>SUM(F:F)</f>
        <v>175.37499999999997</v>
      </c>
      <c r="H18" s="505" t="s">
        <v>414</v>
      </c>
    </row>
    <row r="19" spans="1:8" ht="11.25" customHeight="1" thickBot="1">
      <c r="A19" s="891" t="s">
        <v>469</v>
      </c>
      <c r="B19" s="892"/>
      <c r="C19" s="892"/>
      <c r="D19" s="892"/>
      <c r="E19" s="892"/>
      <c r="F19" s="893"/>
      <c r="G19" s="506">
        <f>SUM(H:H)</f>
        <v>10.522499999999999</v>
      </c>
      <c r="H19" s="507" t="s">
        <v>414</v>
      </c>
    </row>
    <row r="20" spans="1:8" ht="11.25">
      <c r="D20" s="489"/>
      <c r="E20" s="489"/>
    </row>
    <row r="21" spans="1:8" ht="11.25">
      <c r="D21" s="489"/>
      <c r="E21" s="489"/>
    </row>
    <row r="22" spans="1:8" ht="11.25">
      <c r="D22" s="489"/>
      <c r="E22" s="489"/>
    </row>
    <row r="23" spans="1:8" ht="11.25">
      <c r="D23" s="489"/>
      <c r="E23" s="489"/>
    </row>
    <row r="24" spans="1:8" ht="11.25">
      <c r="D24" s="489"/>
      <c r="E24" s="489"/>
    </row>
    <row r="25" spans="1:8" ht="11.25">
      <c r="D25" s="489"/>
      <c r="E25" s="489"/>
    </row>
    <row r="26" spans="1:8" ht="11.25">
      <c r="D26" s="489"/>
      <c r="E26" s="489"/>
    </row>
    <row r="27" spans="1:8" ht="11.25">
      <c r="D27" s="489"/>
      <c r="E27" s="489"/>
    </row>
    <row r="28" spans="1:8" ht="11.25">
      <c r="D28" s="489"/>
      <c r="E28" s="489"/>
    </row>
    <row r="29" spans="1:8" ht="11.25">
      <c r="D29" s="489"/>
      <c r="E29" s="489"/>
    </row>
  </sheetData>
  <mergeCells count="5">
    <mergeCell ref="A18:F18"/>
    <mergeCell ref="A19:F19"/>
    <mergeCell ref="A2:C2"/>
    <mergeCell ref="A1:H1"/>
    <mergeCell ref="A17:H17"/>
  </mergeCells>
  <printOptions horizontalCentered="1"/>
  <pageMargins left="0.51181102362204722" right="0.51181102362204722" top="0.78740157480314965" bottom="0.78740157480314965" header="0.31496062992125984" footer="0.31496062992125984"/>
  <pageSetup paperSize="9" firstPageNumber="55" fitToHeight="0" orientation="portrait" useFirstPageNumber="1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17</vt:i4>
      </vt:variant>
    </vt:vector>
  </HeadingPairs>
  <TitlesOfParts>
    <vt:vector size="30" baseType="lpstr">
      <vt:lpstr>RES</vt:lpstr>
      <vt:lpstr>ORÇ</vt:lpstr>
      <vt:lpstr>CRON</vt:lpstr>
      <vt:lpstr>ABC</vt:lpstr>
      <vt:lpstr>PARETO</vt:lpstr>
      <vt:lpstr>COMPS.</vt:lpstr>
      <vt:lpstr>TRANSP</vt:lpstr>
      <vt:lpstr>MEMÓRIA</vt:lpstr>
      <vt:lpstr>GABI 1</vt:lpstr>
      <vt:lpstr>GABI 2</vt:lpstr>
      <vt:lpstr>BDI-TCE-ES</vt:lpstr>
      <vt:lpstr>BDI DIF.</vt:lpstr>
      <vt:lpstr>LS</vt:lpstr>
      <vt:lpstr>ABC!Area_de_impressao</vt:lpstr>
      <vt:lpstr>'BDI DIF.'!Area_de_impressao</vt:lpstr>
      <vt:lpstr>'BDI-TCE-ES'!Area_de_impressao</vt:lpstr>
      <vt:lpstr>COMPS.!Area_de_impressao</vt:lpstr>
      <vt:lpstr>CRON!Area_de_impressao</vt:lpstr>
      <vt:lpstr>'GABI 1'!Area_de_impressao</vt:lpstr>
      <vt:lpstr>'GABI 2'!Area_de_impressao</vt:lpstr>
      <vt:lpstr>MEMÓRIA!Area_de_impressao</vt:lpstr>
      <vt:lpstr>ORÇ!Area_de_impressao</vt:lpstr>
      <vt:lpstr>PARETO!Area_de_impressao</vt:lpstr>
      <vt:lpstr>RES!Area_de_impressao</vt:lpstr>
      <vt:lpstr>TRANSP!Area_de_impressao</vt:lpstr>
      <vt:lpstr>ABC!Titulos_de_impressao</vt:lpstr>
      <vt:lpstr>CRON!Titulos_de_impressao</vt:lpstr>
      <vt:lpstr>MEMÓRIA!Titulos_de_impressao</vt:lpstr>
      <vt:lpstr>ORÇ!Titulos_de_impressao</vt:lpstr>
      <vt:lpstr>TRANSP!Titulos_de_impressao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SERP PMCOL M1</dc:creator>
  <cp:lastModifiedBy>Thalles Soeiro de Souza</cp:lastModifiedBy>
  <cp:lastPrinted>2024-06-26T12:35:07Z</cp:lastPrinted>
  <dcterms:created xsi:type="dcterms:W3CDTF">2022-07-05T20:26:48Z</dcterms:created>
  <dcterms:modified xsi:type="dcterms:W3CDTF">2024-07-23T16:52:22Z</dcterms:modified>
</cp:coreProperties>
</file>